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C:\Acrosales\MSDS Sheets\Acro\ISO Certs\"/>
    </mc:Choice>
  </mc:AlternateContent>
  <xr:revisionPtr revIDLastSave="0" documentId="13_ncr:1_{672608C7-2A66-4904-B7B7-54469E033E5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325" yWindow="195" windowWidth="22935" windowHeight="17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G15" i="5"/>
  <c r="V16" i="5"/>
  <c r="G16" i="5"/>
  <c r="E16" i="5"/>
  <c r="X16" i="5"/>
  <c r="V17" i="5"/>
  <c r="E17" i="5"/>
  <c r="V18" i="5"/>
  <c r="E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V213" i="5"/>
  <c r="E213" i="5"/>
  <c r="X213" i="5"/>
  <c r="V214" i="5"/>
  <c r="E214" i="5"/>
  <c r="X214" i="5"/>
  <c r="V215" i="5"/>
  <c r="E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V594" i="5"/>
  <c r="E594" i="5"/>
  <c r="X594" i="5"/>
  <c r="V595" i="5"/>
  <c r="E595" i="5"/>
  <c r="X595" i="5"/>
  <c r="V596" i="5"/>
  <c r="E596" i="5"/>
  <c r="X596" i="5"/>
  <c r="V597" i="5"/>
  <c r="E597" i="5"/>
  <c r="X597" i="5"/>
  <c r="V598" i="5"/>
  <c r="E598" i="5"/>
  <c r="X598" i="5"/>
  <c r="V599" i="5"/>
  <c r="E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c r="H13" i="6"/>
  <c r="B12" i="6"/>
  <c r="G12" i="6"/>
  <c r="H12" i="6"/>
  <c r="D12" i="6"/>
  <c r="B11" i="6"/>
  <c r="G11" i="6"/>
  <c r="H11" i="6"/>
  <c r="D11" i="6"/>
  <c r="G9" i="6"/>
  <c r="H9" i="6"/>
  <c r="D9" i="6"/>
  <c r="B8" i="6"/>
  <c r="G8" i="6"/>
  <c r="H8" i="6"/>
  <c r="D8" i="6"/>
  <c r="B7" i="6"/>
  <c r="G7" i="6"/>
  <c r="H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c r="A32" i="6"/>
  <c r="P46" i="4"/>
  <c r="P45" i="4"/>
  <c r="P44" i="4"/>
  <c r="P43" i="4"/>
  <c r="Q43" i="4"/>
  <c r="P41" i="4"/>
  <c r="P40" i="4"/>
  <c r="P39" i="4"/>
  <c r="P38" i="4"/>
  <c r="P37" i="4"/>
  <c r="Q37" i="4"/>
  <c r="P35" i="4"/>
  <c r="P34" i="4"/>
  <c r="P33" i="4"/>
  <c r="P32" i="4"/>
  <c r="P31" i="4"/>
  <c r="Q31" i="4"/>
  <c r="P29" i="4"/>
  <c r="B29" i="4"/>
  <c r="A17" i="6"/>
  <c r="P28" i="4"/>
  <c r="P27" i="4"/>
  <c r="B27" i="4"/>
  <c r="B33" i="4"/>
  <c r="A20" i="6"/>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H27" i="6"/>
  <c r="D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B49" i="6"/>
  <c r="G49" i="6"/>
  <c r="A38" i="2"/>
  <c r="J4" i="5"/>
  <c r="B41" i="4"/>
  <c r="A27" i="6"/>
  <c r="A55" i="2"/>
  <c r="A73" i="2"/>
  <c r="B9" i="3"/>
  <c r="A3" i="2"/>
  <c r="A20" i="2"/>
  <c r="B17" i="3"/>
  <c r="B25" i="3"/>
  <c r="C20" i="3"/>
  <c r="A75" i="2"/>
  <c r="C25" i="3"/>
  <c r="N4" i="5"/>
  <c r="A43" i="2"/>
  <c r="C3" i="3"/>
  <c r="C19" i="3"/>
  <c r="P4" i="5"/>
  <c r="A45" i="2"/>
  <c r="C4" i="3"/>
  <c r="B26" i="4"/>
  <c r="A14" i="6"/>
  <c r="A12" i="2"/>
  <c r="A29" i="2"/>
  <c r="A46" i="2"/>
  <c r="A63" i="2"/>
  <c r="B5" i="3"/>
  <c r="B13" i="3"/>
  <c r="B21" i="3"/>
  <c r="B29" i="3"/>
  <c r="B9" i="4"/>
  <c r="A5" i="6"/>
  <c r="B39" i="4"/>
  <c r="B57" i="4"/>
  <c r="A4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c r="A4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X44" i="5"/>
  <c r="B32" i="6"/>
  <c r="G32" i="6"/>
  <c r="H32" i="6"/>
  <c r="D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H42" i="6"/>
  <c r="D42" i="6"/>
  <c r="B39" i="6"/>
  <c r="G39" i="6"/>
  <c r="F24" i="6"/>
  <c r="F39" i="6"/>
  <c r="B44" i="6"/>
  <c r="G44" i="6"/>
  <c r="B29" i="6"/>
  <c r="G2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c r="D46" i="6"/>
  <c r="B26" i="6"/>
  <c r="G26" i="6"/>
  <c r="H26" i="6"/>
  <c r="D26" i="6"/>
  <c r="G21" i="6"/>
  <c r="H21" i="6"/>
  <c r="K67" i="6"/>
  <c r="B36" i="6"/>
  <c r="G36" i="6"/>
  <c r="H36" i="6"/>
  <c r="D36" i="6"/>
  <c r="G20" i="6"/>
  <c r="H20" i="6"/>
  <c r="D20"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c r="D31" i="6"/>
  <c r="F46" i="6"/>
  <c r="F41" i="6"/>
  <c r="H41" i="6"/>
  <c r="D41" i="6"/>
  <c r="F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32" i="6"/>
  <c r="F52" i="6"/>
  <c r="H52" i="6"/>
  <c r="D52" i="6"/>
  <c r="F47" i="6"/>
  <c r="H47" i="6"/>
  <c r="D4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S611" i="5"/>
  <c r="S601" i="5"/>
  <c r="X212" i="5"/>
  <c r="S600" i="5"/>
  <c r="X168" i="5"/>
  <c r="X446" i="5"/>
  <c r="S382" i="5"/>
  <c r="S533" i="5"/>
  <c r="S355" i="5"/>
  <c r="S602" i="5"/>
  <c r="X350" i="5"/>
  <c r="S603" i="5"/>
  <c r="X104" i="5"/>
  <c r="X260" i="5"/>
  <c r="S605" i="5"/>
  <c r="S607" i="5"/>
  <c r="X215" i="5"/>
  <c r="S314" i="5"/>
  <c r="X593" i="5"/>
  <c r="X284" i="5"/>
  <c r="AB17" i="5"/>
  <c r="AB16" i="5"/>
  <c r="AB15"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7" i="5"/>
  <c r="I17" i="5"/>
  <c r="J17" i="5"/>
  <c r="R17" i="5"/>
  <c r="F17" i="5"/>
  <c r="J15" i="5"/>
  <c r="I15" i="5"/>
  <c r="F15" i="5"/>
  <c r="S11" i="5"/>
  <c r="S7" i="5"/>
  <c r="S8" i="5"/>
  <c r="S10" i="5"/>
  <c r="S5" i="5"/>
  <c r="S12" i="5"/>
  <c r="G64" i="6" a="1"/>
  <c r="S14" i="5"/>
  <c r="S6" i="5"/>
  <c r="S9" i="5"/>
  <c r="S13" i="5"/>
  <c r="X18" i="5"/>
  <c r="X17" i="5"/>
  <c r="J16" i="5"/>
  <c r="H16" i="5"/>
  <c r="I16" i="5"/>
  <c r="F16" i="5"/>
  <c r="R16" i="5"/>
  <c r="H15" i="5"/>
  <c r="R15" i="5"/>
  <c r="E15" i="5"/>
  <c r="G69" i="6" a="1"/>
  <c r="G69" i="6"/>
  <c r="G66" i="6"/>
  <c r="G68" i="6"/>
  <c r="G65" i="6"/>
  <c r="G67" i="6"/>
  <c r="H67" i="6"/>
  <c r="D67" i="6"/>
  <c r="F45" i="6"/>
  <c r="F50" i="6"/>
  <c r="B35" i="6"/>
  <c r="G35" i="6"/>
  <c r="B30" i="6"/>
  <c r="G30" i="6"/>
  <c r="B25" i="6"/>
  <c r="G25" i="6"/>
  <c r="B50" i="6"/>
  <c r="G50" i="6"/>
  <c r="B40" i="6"/>
  <c r="G40" i="6"/>
  <c r="B45" i="6"/>
  <c r="G45" i="6"/>
  <c r="C27" i="6"/>
  <c r="C32" i="6"/>
  <c r="F37" i="6"/>
  <c r="H37" i="6"/>
  <c r="D37" i="6"/>
  <c r="C17" i="6"/>
  <c r="C42" i="6"/>
  <c r="C22" i="6"/>
  <c r="C47" i="6"/>
  <c r="F68" i="6"/>
  <c r="C52" i="6"/>
  <c r="C36" i="6"/>
  <c r="D21" i="6"/>
  <c r="C51" i="6"/>
  <c r="C41" i="6"/>
  <c r="C31" i="6"/>
  <c r="C46" i="6"/>
  <c r="C16" i="6"/>
  <c r="C21" i="6"/>
  <c r="C26" i="6"/>
  <c r="D15" i="6"/>
  <c r="K66" i="6"/>
  <c r="B31" i="4"/>
  <c r="A18" i="6"/>
  <c r="B67" i="4"/>
  <c r="A48" i="6"/>
  <c r="B37" i="4"/>
  <c r="A23" i="6"/>
  <c r="B61" i="4"/>
  <c r="A43" i="6"/>
  <c r="B83" i="4"/>
  <c r="A59" i="6"/>
  <c r="B43" i="4"/>
  <c r="A28" i="6"/>
  <c r="B49" i="4"/>
  <c r="A33" i="6"/>
  <c r="B87" i="4"/>
  <c r="A62" i="6"/>
  <c r="B75" i="4"/>
  <c r="A54" i="6"/>
  <c r="B81" i="4"/>
  <c r="A58" i="6"/>
  <c r="B85" i="4"/>
  <c r="A60" i="6"/>
  <c r="B55" i="4"/>
  <c r="A38" i="6"/>
  <c r="B89" i="4"/>
  <c r="A63" i="6"/>
  <c r="B77" i="4"/>
  <c r="A55" i="6"/>
  <c r="B79" i="4"/>
  <c r="A57" i="6"/>
  <c r="H45" i="6"/>
  <c r="D45" i="6"/>
  <c r="C15" i="6"/>
  <c r="F40" i="6"/>
  <c r="H40" i="6"/>
  <c r="D40" i="6"/>
  <c r="F35" i="6"/>
  <c r="H35" i="6"/>
  <c r="D35" i="6"/>
  <c r="H25" i="6"/>
  <c r="D25" i="6"/>
  <c r="F30" i="6"/>
  <c r="H30" i="6"/>
  <c r="D30" i="6"/>
  <c r="C45" i="6"/>
  <c r="F66" i="6"/>
  <c r="C20" i="6"/>
  <c r="H39" i="6"/>
  <c r="D39" i="6"/>
  <c r="G19" i="6"/>
  <c r="H19" i="6"/>
  <c r="C49" i="6"/>
  <c r="C19" i="6"/>
  <c r="B24" i="6"/>
  <c r="G24" i="6"/>
  <c r="C29" i="6"/>
  <c r="H24" i="6"/>
  <c r="D24" i="6"/>
  <c r="F29" i="6"/>
  <c r="H29" i="6"/>
  <c r="D29" i="6"/>
  <c r="B34" i="6"/>
  <c r="G34" i="6"/>
  <c r="H34" i="6"/>
  <c r="C44" i="6"/>
  <c r="F49" i="6"/>
  <c r="H49" i="6"/>
  <c r="D49" i="6"/>
  <c r="F65" i="6"/>
  <c r="F54" i="6"/>
  <c r="C39" i="6"/>
  <c r="C14" i="6"/>
  <c r="C12" i="6"/>
  <c r="C11" i="6"/>
  <c r="B51" i="4"/>
  <c r="A35" i="6"/>
  <c r="C10" i="6"/>
  <c r="C9" i="6"/>
  <c r="B50" i="4"/>
  <c r="A34" i="6"/>
  <c r="B68" i="4"/>
  <c r="A49" i="6"/>
  <c r="B35" i="4"/>
  <c r="A22" i="6"/>
  <c r="D74" i="4"/>
  <c r="B56" i="4"/>
  <c r="A39" i="6"/>
  <c r="A24" i="6"/>
  <c r="B64" i="4"/>
  <c r="A46" i="6"/>
  <c r="B70" i="4"/>
  <c r="A51" i="6"/>
  <c r="C8" i="6"/>
  <c r="B58" i="4"/>
  <c r="A41" i="6"/>
  <c r="A26" i="6"/>
  <c r="B71" i="4"/>
  <c r="A52" i="6"/>
  <c r="B59" i="4"/>
  <c r="A42" i="6"/>
  <c r="B65" i="4"/>
  <c r="A47" i="6"/>
  <c r="B53" i="4"/>
  <c r="A37" i="6"/>
  <c r="B34" i="4"/>
  <c r="A21" i="6"/>
  <c r="B63" i="4"/>
  <c r="A45" i="6"/>
  <c r="B69" i="4"/>
  <c r="A50" i="6"/>
  <c r="A25" i="6"/>
  <c r="D49" i="4"/>
  <c r="D43" i="4"/>
  <c r="D7" i="6"/>
  <c r="C7" i="6"/>
  <c r="G55" i="4"/>
  <c r="G37" i="4"/>
  <c r="G49" i="4"/>
  <c r="G67" i="4"/>
  <c r="G31" i="4"/>
  <c r="D55" i="4"/>
  <c r="C5" i="6"/>
  <c r="D67" i="4"/>
  <c r="B32" i="4"/>
  <c r="A19" i="6"/>
  <c r="C4" i="6"/>
  <c r="G64" i="6"/>
  <c r="D37" i="4"/>
  <c r="F69" i="6"/>
  <c r="A15" i="6"/>
  <c r="G74" i="4"/>
  <c r="G43" i="4"/>
  <c r="D31" i="4"/>
  <c r="S18" i="5"/>
  <c r="T8" i="5"/>
  <c r="S17" i="5"/>
  <c r="T7" i="5"/>
  <c r="S16" i="5"/>
  <c r="T5" i="5"/>
  <c r="T10" i="5"/>
  <c r="T12" i="5"/>
  <c r="T11" i="5"/>
  <c r="T6" i="5"/>
  <c r="T13" i="5"/>
  <c r="T9" i="5"/>
  <c r="T14" i="5"/>
  <c r="X15" i="5"/>
  <c r="H66" i="6"/>
  <c r="D66" i="6"/>
  <c r="C67" i="6"/>
  <c r="H68" i="6"/>
  <c r="D68" i="6"/>
  <c r="C25" i="6"/>
  <c r="H50" i="6"/>
  <c r="C30" i="6"/>
  <c r="C68" i="6"/>
  <c r="C37" i="6"/>
  <c r="C40" i="6"/>
  <c r="C35" i="6"/>
  <c r="C66" i="6"/>
  <c r="D34" i="6"/>
  <c r="C34" i="6"/>
  <c r="C24" i="6"/>
  <c r="F59" i="6"/>
  <c r="H59" i="6"/>
  <c r="F55" i="6"/>
  <c r="H54" i="6"/>
  <c r="F57" i="6"/>
  <c r="H57" i="6"/>
  <c r="F62" i="6"/>
  <c r="H62" i="6"/>
  <c r="F60" i="6"/>
  <c r="H60" i="6"/>
  <c r="F58" i="6"/>
  <c r="H58" i="6"/>
  <c r="F63" i="6"/>
  <c r="H63" i="6"/>
  <c r="C2" i="6"/>
  <c r="B2" i="6"/>
  <c r="H65" i="6"/>
  <c r="D19" i="6"/>
  <c r="K65" i="6"/>
  <c r="H69" i="6"/>
  <c r="C69" i="6"/>
  <c r="H64" i="6"/>
  <c r="B64" i="6"/>
  <c r="T18" i="5"/>
  <c r="T17" i="5"/>
  <c r="T16" i="5"/>
  <c r="S15" i="5"/>
  <c r="D50" i="6"/>
  <c r="C50" i="6"/>
  <c r="D65" i="6"/>
  <c r="C65" i="6"/>
  <c r="D63" i="6"/>
  <c r="C63" i="6"/>
  <c r="D58" i="6"/>
  <c r="C58" i="6"/>
  <c r="D60" i="6"/>
  <c r="C60" i="6"/>
  <c r="D62" i="6"/>
  <c r="C62" i="6"/>
  <c r="D57" i="6"/>
  <c r="C57" i="6"/>
  <c r="D54" i="6"/>
  <c r="C54" i="6"/>
  <c r="F56" i="6"/>
  <c r="H56" i="6"/>
  <c r="H55" i="6"/>
  <c r="D59" i="6"/>
  <c r="C59" i="6"/>
  <c r="C64" i="6"/>
  <c r="D64" i="6"/>
  <c r="T15" i="5"/>
  <c r="D56" i="6"/>
  <c r="C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<sst xmlns="http://schemas.openxmlformats.org/spreadsheetml/2006/main" count="22418" uniqueCount="15829">
  <si>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</si>
  <si>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</si>
  <si>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</si>
  <si>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</si>
  <si>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</si>
  <si>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</si>
  <si>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</si>
  <si>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</si>
  <si>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</si>
  <si>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</si>
  <si>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</si>
  <si>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</si>
  <si>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</si>
  <si>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</si>
  <si>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</si>
  <si>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</si>
  <si>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</si>
  <si>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</si>
  <si>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</si>
  <si>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</si>
  <si>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</si>
  <si>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</si>
  <si>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</si>
  <si>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</si>
  <si>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</si>
  <si>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</si>
  <si>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</si>
  <si>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</si>
  <si>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</si>
  <si>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</si>
  <si>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</si>
  <si>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</si>
  <si>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</si>
  <si>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</si>
  <si>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</si>
  <si>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</si>
  <si>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</si>
  <si>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</si>
  <si>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</si>
  <si>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</si>
  <si>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</si>
  <si>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</si>
  <si>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</si>
  <si>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</si>
  <si>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</si>
  <si>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</si>
  <si>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</si>
  <si>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</si>
  <si>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</si>
  <si>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</si>
  <si>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</si>
  <si>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</si>
  <si>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</si>
  <si>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</si>
  <si>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</si>
  <si>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</si>
  <si>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</si>
  <si>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</si>
  <si>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</si>
  <si>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</si>
  <si>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</si>
  <si>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</si>
  <si>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</si>
  <si>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</si>
  <si>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</si>
  <si>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</si>
  <si>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</si>
  <si>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</si>
  <si>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</si>
  <si>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</si>
  <si>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</si>
  <si>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</si>
  <si>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</si>
  <si>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</si>
  <si>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</si>
  <si>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</si>
  <si>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</si>
  <si>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</si>
  <si>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</si>
  <si>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</si>
  <si>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</si>
  <si>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</si>
  <si>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</si>
  <si>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</si>
  <si>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</si>
  <si>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</si>
  <si>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</si>
  <si>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</si>
  <si>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</si>
  <si>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</si>
  <si>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</si>
  <si>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</si>
  <si>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</si>
  <si>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</si>
  <si>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</si>
  <si>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</si>
  <si>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</si>
  <si>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</si>
  <si>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</si>
  <si>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</si>
  <si>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</si>
  <si>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</si>
  <si>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</si>
  <si>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</si>
  <si>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</si>
  <si>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</si>
  <si>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</si>
  <si>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</si>
  <si>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</si>
  <si>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</si>
  <si>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</si>
  <si>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</si>
  <si>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</si>
  <si>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</si>
  <si>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</si>
  <si>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</si>
  <si>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</si>
  <si>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</si>
  <si>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</si>
  <si>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</si>
  <si>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</si>
  <si>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</si>
  <si>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</si>
  <si>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</si>
  <si>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</si>
  <si>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</si>
  <si>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</si>
  <si>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</si>
  <si>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</si>
  <si>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</si>
  <si>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</si>
  <si>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</si>
  <si>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</si>
  <si>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</si>
  <si>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</si>
  <si>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</si>
  <si>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</si>
  <si>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</si>
  <si>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</si>
  <si>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</si>
  <si>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</si>
  <si>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</si>
  <si>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</si>
  <si>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</si>
  <si>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</si>
  <si>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</si>
  <si>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</si>
  <si>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</si>
  <si>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</si>
  <si>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</si>
  <si>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</si>
  <si>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</si>
  <si>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</si>
  <si>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</si>
  <si>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</si>
  <si>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</si>
  <si>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</si>
  <si>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</si>
  <si>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</si>
  <si>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</si>
  <si>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</si>
  <si>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</si>
  <si>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</si>
  <si>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</si>
  <si>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</si>
  <si>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</si>
  <si>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</si>
  <si>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</si>
  <si>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</si>
  <si>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</si>
  <si>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</si>
  <si>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</si>
  <si>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</si>
  <si>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</si>
  <si>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</si>
  <si>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</si>
  <si>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</si>
  <si>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</si>
  <si>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</si>
  <si>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</si>
  <si>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</si>
  <si>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</si>
  <si>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</si>
  <si>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</si>
  <si>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</si>
  <si>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</si>
  <si>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</si>
  <si>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</si>
  <si>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</si>
  <si>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</si>
  <si>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</si>
  <si>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</si>
  <si>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</si>
  <si>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</si>
  <si>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</si>
  <si>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</si>
  <si>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</si>
  <si>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</si>
  <si>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</si>
  <si>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</si>
  <si>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</si>
  <si>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</si>
  <si>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</si>
  <si>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</si>
  <si>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</si>
  <si>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</si>
  <si>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</si>
  <si>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</si>
  <si>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</si>
  <si>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</si>
  <si>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</si>
  <si>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</si>
  <si>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</si>
  <si>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</si>
  <si>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</si>
  <si>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</si>
  <si>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</si>
  <si>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</si>
  <si>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</si>
  <si>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</si>
  <si>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</si>
  <si>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</si>
  <si>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</si>
  <si>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</si>
  <si>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</si>
  <si>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</si>
  <si>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</si>
  <si>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</si>
  <si>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</si>
  <si>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</si>
  <si>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</si>
  <si>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</si>
  <si>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</si>
  <si>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</si>
  <si>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</si>
  <si>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</si>
  <si>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</si>
  <si>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</si>
  <si>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</si>
  <si>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</si>
  <si>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</si>
  <si>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</si>
  <si>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</si>
  <si>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</si>
  <si>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</si>
  <si>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</si>
  <si>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</si>
  <si>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</si>
  <si>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</si>
  <si>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</si>
  <si>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</si>
  <si>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</si>
  <si>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</si>
  <si>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</si>
  <si>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</si>
  <si>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</si>
  <si>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</si>
  <si>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</si>
  <si>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</si>
  <si>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</si>
  <si>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</si>
  <si>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</si>
  <si>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</si>
  <si>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</si>
  <si>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</si>
  <si>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</si>
  <si>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</si>
  <si>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</si>
  <si>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</si>
  <si>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</si>
  <si>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</si>
  <si>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</si>
  <si>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</si>
  <si>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</si>
  <si>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</si>
  <si>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</si>
  <si>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</si>
  <si>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</si>
  <si>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</si>
  <si>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</si>
  <si>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</si>
  <si>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</si>
  <si>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</si>
  <si>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</si>
  <si>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</si>
  <si>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</si>
  <si>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</si>
  <si>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</si>
  <si>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</si>
  <si>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</si>
  <si>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</si>
  <si>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</si>
  <si>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</si>
  <si>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</si>
  <si>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</si>
  <si>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</si>
  <si>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</si>
  <si>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</si>
  <si>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</si>
  <si>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</si>
  <si>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</si>
  <si>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</si>
  <si>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</si>
  <si>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</si>
  <si>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</si>
  <si>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</si>
  <si>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</si>
  <si>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</si>
  <si>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</si>
  <si>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</si>
  <si>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</si>
  <si>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</si>
  <si>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</si>
  <si>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</si>
  <si>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</si>
  <si>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</si>
  <si>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</si>
  <si>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</si>
  <si>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</si>
  <si>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</si>
  <si>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</si>
  <si>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</si>
  <si>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</si>
  <si>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</si>
  <si>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</si>
  <si>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</si>
  <si>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</si>
  <si>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</si>
  <si>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</si>
  <si>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</si>
  <si>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</si>
  <si>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</si>
  <si>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</si>
  <si>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</si>
  <si>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</si>
  <si>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</si>
  <si>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</si>
  <si>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</si>
  <si>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</si>
  <si>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</si>
  <si>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</si>
  <si>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</si>
  <si>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</si>
  <si>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</si>
  <si>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</si>
  <si>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</si>
  <si>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</si>
  <si>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</si>
  <si>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</si>
  <si>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</si>
  <si>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</si>
  <si>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</si>
  <si>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</si>
  <si>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</si>
  <si>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</si>
  <si>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</si>
  <si>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</si>
  <si>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</si>
  <si>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</si>
  <si>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</si>
  <si>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</si>
  <si>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</si>
  <si>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</si>
  <si>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</si>
  <si>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</si>
  <si>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</si>
  <si>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</si>
  <si>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</si>
  <si>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</si>
  <si>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</si>
  <si>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</si>
  <si>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</si>
  <si>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</si>
  <si>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</si>
  <si>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</si>
  <si>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</si>
  <si>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</si>
  <si>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</si>
  <si>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</si>
  <si>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</si>
  <si>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</si>
  <si>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</si>
  <si>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</si>
  <si>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</si>
  <si>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</si>
  <si>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</si>
  <si>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</si>
  <si>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</si>
  <si>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</si>
  <si>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</si>
  <si>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</si>
  <si>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</si>
  <si>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</si>
  <si>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</si>
  <si>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</si>
  <si>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</si>
  <si>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</si>
  <si>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</si>
  <si>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</si>
  <si>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</si>
  <si>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</si>
  <si>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</si>
  <si>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</si>
  <si>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</si>
  <si>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</si>
  <si>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</si>
  <si>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</si>
  <si>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</si>
  <si>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</si>
  <si>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</si>
  <si>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</si>
  <si>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</si>
  <si>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</si>
  <si>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</si>
  <si>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</si>
  <si>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</si>
  <si>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</si>
  <si>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</si>
  <si>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</si>
  <si>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</si>
  <si>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</si>
  <si>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</si>
  <si>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</si>
  <si>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</si>
  <si>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</si>
  <si>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</si>
  <si>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</si>
  <si>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</si>
  <si>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</si>
  <si>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</si>
  <si>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</si>
  <si>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</si>
  <si>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</si>
  <si>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</si>
  <si>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</si>
  <si>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</si>
  <si>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</si>
  <si>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</si>
  <si>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</si>
  <si>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</si>
  <si>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</si>
  <si>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</si>
  <si>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</si>
  <si>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</si>
  <si>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</si>
  <si>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</si>
  <si>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</si>
  <si>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</si>
  <si>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</si>
  <si>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</si>
  <si>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</si>
  <si>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</si>
  <si>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</si>
  <si>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</si>
  <si>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</si>
  <si>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</si>
  <si>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</si>
  <si>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</si>
  <si>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</si>
  <si>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</si>
  <si>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</si>
  <si>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</si>
  <si>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</si>
  <si>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</si>
  <si>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</si>
  <si>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</si>
  <si>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</si>
  <si>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</si>
  <si>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</si>
  <si>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</si>
  <si>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</si>
  <si>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</si>
  <si>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</si>
  <si>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</si>
  <si>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</si>
  <si>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</si>
  <si>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</si>
  <si>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</si>
  <si>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</si>
  <si>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</si>
  <si>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</si>
  <si>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</si>
  <si>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</si>
  <si>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</si>
  <si>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</si>
  <si>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</si>
  <si>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</si>
  <si>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</si>
  <si>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</si>
  <si>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</si>
  <si>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</si>
  <si>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</si>
  <si>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</si>
  <si>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</si>
  <si>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</si>
  <si>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</si>
  <si>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</si>
  <si>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</si>
  <si>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</si>
  <si>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</si>
  <si>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</si>
  <si>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</si>
  <si>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</si>
  <si>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</si>
  <si>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</si>
  <si>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</si>
  <si>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</si>
  <si>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</si>
  <si>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</si>
  <si>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</si>
  <si>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</si>
  <si>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</si>
  <si>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</si>
  <si>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</si>
  <si>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</si>
  <si>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</si>
  <si>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</si>
  <si>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</si>
  <si>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</si>
  <si>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</si>
  <si>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</si>
  <si>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</si>
  <si>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</si>
  <si>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</si>
  <si>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</si>
  <si>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</si>
  <si>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</si>
  <si>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</si>
  <si>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</si>
  <si>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</si>
  <si>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</si>
  <si>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</si>
  <si>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</si>
  <si>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</si>
  <si>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</si>
  <si>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</si>
  <si>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</si>
  <si>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</si>
  <si>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</si>
  <si>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</si>
  <si>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</si>
  <si>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</si>
  <si>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</si>
  <si>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</si>
  <si>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</si>
  <si>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</si>
  <si>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</si>
  <si>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</si>
  <si>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</si>
  <si>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</si>
  <si>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</si>
  <si>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</si>
  <si>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</si>
  <si>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</si>
  <si>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</si>
  <si>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</si>
  <si>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</si>
  <si>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</si>
  <si>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</si>
  <si>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</si>
  <si>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</si>
  <si>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</si>
  <si>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</si>
  <si>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</si>
  <si>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</si>
  <si>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</si>
  <si>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</si>
  <si>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</si>
  <si>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</si>
  <si>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</si>
  <si>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</si>
  <si>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</si>
  <si>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</si>
  <si>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</si>
  <si>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</si>
  <si>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</si>
  <si>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</si>
  <si>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</si>
  <si>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</si>
  <si>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</si>
  <si>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</si>
  <si>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</si>
  <si>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</si>
  <si>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</si>
  <si>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</si>
  <si>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</si>
  <si>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</si>
  <si>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</si>
  <si>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</si>
  <si>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</si>
  <si>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</si>
  <si>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</si>
  <si>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</si>
  <si>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</si>
  <si>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</si>
  <si>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</si>
  <si>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</si>
  <si>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</si>
  <si>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</si>
  <si>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</si>
  <si>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</si>
  <si>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</si>
  <si>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</si>
  <si>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</si>
  <si>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</si>
  <si>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</si>
  <si>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</si>
  <si>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</si>
  <si>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</si>
  <si>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</si>
  <si>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</si>
  <si>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</si>
  <si>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</si>
  <si>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</si>
  <si>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</si>
  <si>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</si>
  <si>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</si>
  <si>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</si>
  <si>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</si>
  <si>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</si>
  <si>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</si>
  <si>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</si>
  <si>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</si>
  <si>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</si>
  <si>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</si>
  <si>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</si>
  <si>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</si>
  <si>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</si>
  <si>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</si>
  <si>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</si>
  <si>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</si>
  <si>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</si>
  <si>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</si>
  <si>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</si>
  <si>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</si>
  <si>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</si>
  <si>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</si>
  <si>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</si>
  <si>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</si>
  <si>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</si>
  <si>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</si>
  <si>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</si>
  <si>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</si>
  <si>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</si>
  <si>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</si>
  <si>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</si>
  <si>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</si>
  <si>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</si>
  <si>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</si>
  <si>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</si>
  <si>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</si>
  <si>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</si>
  <si>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</si>
  <si>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</si>
  <si>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</si>
  <si>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</si>
  <si>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</si>
  <si>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</si>
  <si>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</si>
  <si>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</si>
  <si>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</si>
  <si>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</si>
  <si>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</si>
  <si>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</si>
  <si>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</si>
  <si>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</si>
  <si>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</si>
  <si>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</si>
  <si>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</si>
  <si>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</si>
  <si>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</si>
  <si>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</si>
  <si>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</si>
  <si>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</si>
  <si>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</si>
  <si>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</si>
  <si>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</si>
  <si>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</si>
  <si>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</si>
  <si>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</si>
  <si>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</si>
  <si>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</si>
  <si>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</si>
  <si>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</si>
  <si>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</si>
  <si>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</si>
  <si>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</si>
  <si>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</si>
  <si>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</si>
  <si>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</si>
  <si>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</si>
  <si>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</si>
  <si>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</si>
  <si>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</si>
  <si>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</si>
  <si>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</si>
  <si>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</si>
  <si>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</si>
  <si>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</si>
  <si>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</si>
  <si>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</si>
  <si>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</si>
  <si>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</si>
  <si>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</si>
  <si>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</si>
  <si>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</si>
  <si>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</si>
  <si>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</si>
  <si>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</si>
  <si>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</si>
  <si>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</si>
  <si>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</si>
  <si>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</si>
  <si>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</si>
  <si>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</si>
  <si>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</si>
  <si>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</si>
  <si>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</si>
  <si>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</si>
  <si>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</si>
  <si>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</si>
  <si>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</si>
  <si>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</si>
  <si>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</si>
  <si>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</si>
  <si>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</si>
  <si>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</si>
  <si>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</si>
  <si>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</si>
  <si>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</si>
  <si>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</si>
  <si>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</si>
  <si>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</si>
  <si>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</si>
  <si>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</si>
  <si>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</si>
  <si>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</si>
  <si>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</si>
  <si>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</si>
  <si>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</si>
  <si>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</si>
  <si>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</si>
  <si>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</si>
  <si>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</si>
  <si>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</si>
  <si>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</si>
  <si>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</si>
  <si>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</si>
  <si>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</si>
  <si>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</si>
  <si>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</si>
  <si>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</si>
  <si>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</si>
  <si>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</si>
  <si>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</si>
  <si>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</si>
  <si>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</si>
  <si>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</si>
  <si>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</si>
  <si>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</si>
  <si>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</si>
  <si>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</si>
  <si>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</si>
  <si>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</si>
  <si>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</si>
  <si>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</si>
  <si>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</si>
  <si>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</si>
  <si>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</si>
  <si>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</si>
  <si>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</si>
  <si>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</si>
  <si>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</si>
  <si>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</si>
  <si>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</si>
  <si>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</si>
  <si>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</si>
  <si>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</si>
  <si>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</si>
  <si>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</si>
  <si>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</si>
  <si>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</si>
  <si>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</si>
  <si>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</si>
  <si>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</si>
  <si>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</si>
  <si>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</si>
  <si>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</si>
  <si>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</si>
  <si>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</si>
  <si>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</si>
  <si>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</si>
  <si>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</si>
  <si>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</si>
  <si>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</si>
  <si>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</si>
  <si>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</si>
  <si>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</si>
  <si>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</si>
  <si>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</si>
  <si>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</si>
  <si>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</si>
  <si>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</si>
  <si>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</si>
  <si>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</si>
  <si>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</si>
  <si>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</si>
  <si>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</si>
  <si>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</si>
  <si>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</si>
  <si>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</si>
  <si>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</si>
  <si>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</si>
  <si>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</si>
  <si>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</si>
  <si>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</si>
  <si>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</si>
  <si>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</si>
  <si>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</si>
  <si>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</si>
  <si>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</si>
  <si>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</si>
  <si>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</si>
  <si>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</si>
  <si>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</si>
  <si>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</si>
  <si>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</si>
  <si>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</si>
  <si>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</si>
  <si>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</si>
  <si>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</si>
  <si>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</si>
  <si>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</si>
  <si>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</si>
  <si>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</si>
  <si>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</si>
  <si>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</si>
  <si>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</si>
  <si>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</si>
  <si>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</si>
  <si>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</si>
  <si>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</si>
  <si>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</si>
  <si>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</si>
  <si>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</si>
  <si>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</si>
  <si>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</si>
  <si>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</si>
  <si>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</si>
  <si>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</si>
  <si>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</si>
  <si>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</si>
  <si>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</si>
  <si>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</si>
  <si>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</si>
  <si>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</si>
  <si>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</si>
  <si>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</si>
  <si>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</si>
  <si>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</si>
  <si>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</si>
  <si>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</si>
  <si>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</si>
  <si>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</si>
  <si>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</si>
  <si>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</si>
  <si>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</si>
  <si>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</si>
  <si>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</si>
  <si>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</si>
  <si>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</si>
  <si>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</si>
  <si>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</si>
  <si>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</si>
  <si>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</si>
  <si>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</si>
  <si>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</si>
  <si>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</si>
  <si>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</si>
  <si>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</si>
  <si>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</si>
  <si>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</si>
  <si>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</si>
  <si>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</si>
  <si>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</si>
  <si>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</si>
  <si>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</si>
  <si>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</si>
  <si>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</si>
  <si>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</si>
  <si>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</si>
  <si>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</si>
  <si>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</si>
  <si>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</si>
  <si>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</si>
  <si>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</si>
  <si>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</si>
  <si>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</si>
  <si>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</si>
  <si>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</si>
  <si>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</si>
  <si>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</si>
  <si>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</si>
  <si>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</si>
  <si>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</si>
  <si>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</si>
  <si>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</si>
  <si>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</si>
  <si>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</si>
  <si>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</si>
  <si>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</si>
  <si>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</si>
  <si>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</si>
  <si>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</si>
  <si>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</si>
  <si>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</si>
  <si>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</si>
  <si>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</si>
  <si>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</si>
  <si>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</si>
  <si>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</si>
  <si>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</si>
  <si>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</si>
  <si>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</si>
  <si>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</si>
  <si>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</si>
  <si>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</si>
  <si>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</si>
  <si>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</si>
  <si>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</si>
  <si>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</si>
  <si>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</si>
  <si>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</si>
  <si>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</si>
  <si>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</si>
  <si>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</si>
  <si>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</si>
  <si>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</si>
  <si>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</si>
  <si>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</si>
  <si>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</si>
  <si>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</si>
  <si>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</si>
  <si>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</si>
  <si>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</si>
  <si>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</si>
  <si>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</si>
  <si>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</si>
  <si>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</si>
  <si>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</si>
  <si>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</si>
  <si>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</si>
  <si>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</si>
  <si>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</si>
  <si>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</si>
  <si>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</si>
  <si>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</si>
  <si>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</si>
  <si>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</si>
  <si>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</si>
  <si>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</si>
  <si>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</si>
  <si>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</si>
  <si>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</si>
  <si>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</si>
  <si>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</si>
  <si>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</si>
  <si>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</si>
  <si>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</si>
  <si>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</si>
  <si>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</si>
  <si>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</si>
  <si>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</si>
  <si>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</si>
  <si>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</si>
  <si>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</si>
  <si>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</si>
  <si>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</si>
  <si>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</si>
  <si>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</si>
  <si>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</si>
  <si>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</si>
  <si>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</si>
  <si>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</si>
  <si>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</si>
  <si>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</si>
  <si>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</si>
  <si>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</si>
  <si>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</si>
  <si>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</si>
  <si>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</si>
  <si>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</si>
  <si>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</si>
  <si>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</si>
  <si>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</si>
  <si>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</si>
  <si>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</si>
  <si>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</si>
  <si>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</si>
  <si>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</si>
  <si>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</si>
  <si>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</si>
  <si>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</si>
  <si>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</si>
  <si>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</si>
  <si>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</si>
  <si>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</si>
  <si>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</si>
  <si>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</si>
  <si>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</si>
  <si>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</si>
  <si>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</si>
  <si>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</si>
  <si>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</si>
  <si>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</si>
  <si>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</si>
  <si>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</si>
  <si>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</si>
  <si>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</si>
  <si>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</si>
  <si>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</si>
  <si>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</si>
  <si>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</si>
  <si>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</si>
  <si>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</si>
  <si>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</si>
  <si>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</si>
  <si>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</si>
  <si>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</si>
  <si>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</si>
  <si>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</si>
  <si>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</si>
  <si>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</si>
  <si>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</si>
  <si>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</si>
  <si>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</si>
  <si>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</si>
  <si>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</si>
  <si>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</si>
  <si>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</si>
  <si>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</si>
  <si>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</si>
  <si>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</si>
  <si>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</si>
  <si>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</si>
  <si>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</si>
  <si>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</si>
  <si>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</si>
  <si>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</si>
  <si>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</si>
  <si>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</si>
  <si>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</si>
  <si>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</si>
  <si>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</si>
  <si>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</si>
  <si>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</si>
  <si>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</si>
  <si>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</si>
  <si>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</si>
  <si>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</si>
  <si>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</si>
  <si>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</si>
  <si>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</si>
  <si>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</si>
  <si>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</si>
  <si>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</si>
  <si>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</si>
  <si>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</si>
  <si>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</si>
  <si>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</si>
  <si>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</si>
  <si>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</si>
  <si>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</si>
  <si>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</si>
  <si>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</si>
  <si>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</si>
  <si>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</si>
  <si>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</si>
  <si>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</si>
  <si>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</si>
  <si>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</si>
  <si>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</si>
  <si>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</si>
  <si>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</si>
  <si>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</si>
  <si>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</si>
  <si>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</si>
  <si>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</si>
  <si>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</si>
  <si>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</si>
  <si>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</si>
  <si>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</si>
  <si>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</si>
  <si>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</si>
  <si>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</si>
  <si>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</si>
  <si>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</si>
  <si>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</si>
  <si>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</si>
  <si>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</si>
  <si>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</si>
  <si>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</si>
  <si>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</si>
  <si>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</si>
  <si>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</si>
  <si>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</si>
  <si>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</si>
  <si>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</si>
  <si>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</si>
  <si>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</si>
  <si>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</si>
  <si>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</si>
  <si>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</si>
  <si>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</si>
  <si>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</si>
  <si>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</si>
  <si>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</si>
  <si>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</si>
  <si>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</si>
  <si>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</si>
  <si>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</si>
  <si>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</si>
  <si>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</si>
  <si>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</si>
  <si>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</si>
  <si>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</si>
  <si>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</si>
  <si>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</si>
  <si>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</si>
  <si>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</si>
  <si>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</si>
  <si>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</si>
  <si>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</si>
  <si>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</si>
  <si>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</si>
  <si>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</si>
  <si>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</si>
  <si>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</si>
  <si>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</si>
  <si>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</si>
  <si>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</si>
  <si>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</si>
  <si>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</si>
  <si>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</si>
  <si>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</si>
  <si>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</si>
  <si>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</si>
  <si>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</si>
  <si>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</si>
  <si>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</si>
  <si>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</si>
  <si>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</si>
  <si>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</si>
  <si>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</si>
  <si>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</si>
  <si>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</si>
  <si>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</si>
  <si>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</si>
  <si>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</si>
  <si>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</si>
  <si>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</si>
  <si>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</si>
  <si>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</si>
  <si>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</si>
  <si>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</si>
  <si>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</si>
  <si>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</si>
  <si>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</si>
  <si>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</si>
  <si>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</si>
  <si>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</si>
  <si>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</si>
  <si>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</si>
  <si>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</si>
  <si>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</si>
  <si>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</si>
  <si>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</si>
  <si>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</si>
  <si>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</si>
  <si>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</si>
  <si>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</si>
  <si>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</si>
  <si>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</si>
  <si>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</si>
  <si>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</si>
  <si>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</si>
  <si>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</si>
  <si>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</si>
  <si>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</si>
  <si>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</si>
  <si>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</si>
  <si>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</si>
  <si>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</si>
  <si>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</si>
  <si>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</si>
  <si>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</si>
  <si>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</si>
  <si>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</si>
  <si>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</si>
  <si>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</si>
  <si>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</si>
  <si>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</si>
  <si>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</si>
  <si>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</si>
  <si>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</si>
  <si>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</si>
  <si>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</si>
  <si>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</si>
  <si>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</si>
  <si>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</si>
  <si>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</si>
  <si>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</si>
  <si>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</si>
  <si>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</si>
  <si>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</si>
  <si>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</si>
  <si>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</si>
  <si>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</si>
  <si>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</si>
  <si>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</si>
  <si>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</si>
  <si>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</si>
  <si>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</si>
  <si>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</si>
  <si>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</si>
  <si>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</si>
  <si>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</si>
  <si>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</si>
  <si>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</si>
  <si>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</si>
  <si>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</si>
  <si>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</si>
  <si>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</si>
  <si>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</si>
  <si>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</si>
  <si>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</si>
  <si>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</si>
  <si>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</si>
  <si>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</si>
  <si>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</si>
  <si>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</si>
  <si>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</si>
  <si>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</si>
  <si>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</si>
  <si>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</si>
  <si>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</si>
  <si>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</si>
  <si>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</si>
  <si>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</si>
  <si>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</si>
  <si>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</si>
  <si>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</si>
  <si>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</si>
  <si>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</si>
  <si>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</si>
  <si>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</si>
  <si>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</si>
  <si>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</si>
  <si>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</si>
  <si>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</si>
  <si>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</si>
  <si>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</si>
  <si>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</si>
  <si>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</si>
  <si>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</si>
  <si>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</si>
  <si>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</si>
  <si>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</si>
  <si>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</si>
  <si>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</si>
  <si>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</si>
  <si>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</si>
  <si>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</si>
  <si>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</si>
  <si>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</si>
  <si>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</si>
  <si>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</si>
  <si>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</si>
  <si>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</si>
  <si>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</si>
  <si>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</si>
  <si>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</si>
  <si>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</si>
  <si>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</si>
  <si>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</si>
  <si>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</si>
  <si>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</si>
  <si>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</si>
  <si>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</si>
  <si>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</si>
  <si>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</si>
  <si>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</si>
  <si>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</si>
  <si>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</si>
  <si>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</si>
  <si>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</si>
  <si>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</si>
  <si>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</si>
  <si>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</si>
  <si>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</si>
  <si>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</si>
  <si>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</si>
  <si>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</si>
  <si>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</si>
  <si>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</si>
  <si>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</si>
  <si>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</si>
  <si>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</si>
  <si>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</si>
  <si>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</si>
  <si>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</si>
  <si>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</si>
  <si>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</si>
  <si>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</si>
  <si>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</si>
  <si>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</si>
  <si>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</si>
  <si>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</si>
  <si>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</si>
  <si>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</si>
  <si>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</si>
  <si>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</si>
  <si>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</si>
  <si>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</si>
  <si>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</si>
  <si>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</si>
  <si>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</si>
  <si>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</si>
  <si>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</si>
  <si>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</si>
  <si>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</si>
  <si>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</si>
  <si>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</si>
  <si>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</si>
  <si>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</si>
  <si>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</si>
  <si>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</si>
  <si>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</si>
  <si>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</si>
  <si>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</si>
  <si>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</si>
  <si>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</si>
  <si>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</si>
  <si>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</si>
  <si>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</si>
  <si>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</si>
  <si>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</si>
  <si>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</si>
  <si>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</si>
  <si>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</si>
  <si>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</si>
  <si>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</si>
  <si>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</si>
  <si>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</si>
  <si>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</si>
  <si>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</si>
  <si>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</si>
  <si>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</si>
  <si>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</si>
  <si>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</si>
  <si>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</si>
  <si>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</si>
  <si>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</si>
  <si>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</si>
  <si>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</si>
  <si>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</si>
  <si>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</si>
  <si>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</si>
  <si>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</si>
  <si>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</si>
  <si>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</si>
  <si>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</si>
  <si>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</si>
  <si>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</si>
  <si>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</si>
  <si>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</si>
  <si>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</si>
  <si>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</si>
  <si>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</si>
  <si>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</si>
  <si>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</si>
  <si>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</si>
  <si>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</si>
  <si>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</si>
  <si>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</si>
  <si>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</si>
  <si>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</si>
  <si>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</si>
  <si>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</si>
  <si>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</si>
  <si>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</si>
  <si>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</si>
  <si>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</si>
  <si>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</si>
  <si>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</si>
  <si>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</si>
  <si>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</si>
  <si>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</si>
  <si>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</si>
  <si>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</si>
  <si>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</si>
  <si>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</si>
  <si>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</si>
  <si>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</si>
  <si>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</si>
  <si>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</si>
  <si>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</si>
  <si>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</si>
  <si>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</si>
  <si>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</si>
  <si>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</si>
  <si>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</si>
  <si>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</si>
  <si>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</si>
  <si>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</si>
  <si>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</si>
  <si>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</si>
  <si>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</si>
  <si>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</si>
  <si>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</si>
  <si>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</si>
  <si>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</si>
  <si>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</si>
  <si>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</si>
  <si>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</si>
  <si>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</si>
  <si>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</si>
  <si>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</si>
  <si>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</si>
  <si>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</si>
  <si>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</si>
  <si>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</si>
  <si>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</si>
  <si>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</si>
  <si>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</si>
  <si>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</si>
  <si>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</si>
  <si>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</si>
  <si>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</si>
  <si>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</si>
  <si>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</si>
  <si>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</si>
  <si>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</si>
  <si>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</si>
  <si>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</si>
  <si>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</si>
  <si>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</si>
  <si>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</si>
  <si>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</si>
  <si>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</si>
  <si>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</si>
  <si>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</si>
  <si>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</si>
  <si>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</si>
  <si>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</si>
  <si>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</si>
  <si>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</si>
  <si>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</si>
  <si>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</si>
  <si>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</si>
  <si>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</si>
  <si>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</si>
  <si>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</si>
  <si>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</si>
  <si>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</si>
  <si>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</si>
  <si>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</si>
  <si>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</si>
  <si>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</si>
  <si>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</si>
  <si>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</si>
  <si>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</si>
  <si>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</si>
  <si>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</si>
  <si>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</si>
  <si>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</si>
  <si>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</si>
  <si>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</si>
  <si>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</si>
  <si>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</si>
  <si>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</si>
  <si>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</si>
  <si>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</si>
  <si>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</si>
  <si>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</si>
  <si>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</si>
  <si>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</si>
  <si>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</si>
  <si>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</si>
  <si>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</si>
  <si>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</si>
  <si>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</si>
  <si>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</si>
  <si>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</si>
  <si>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</si>
  <si>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</si>
  <si>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</si>
  <si>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</si>
  <si>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</si>
  <si>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</si>
  <si>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</si>
  <si>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</si>
  <si>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</si>
  <si>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</si>
  <si>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</si>
  <si>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</si>
  <si>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</si>
  <si>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</si>
  <si>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</si>
  <si>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</si>
  <si>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</si>
  <si>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</si>
  <si>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</si>
  <si>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</si>
  <si>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</si>
  <si>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</si>
  <si>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</si>
  <si>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</si>
  <si>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</si>
  <si>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</si>
  <si>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</si>
  <si>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</si>
  <si>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</si>
  <si>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</si>
  <si>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</si>
  <si>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</si>
  <si>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</si>
  <si>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</si>
  <si>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</si>
  <si>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</si>
  <si>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</si>
  <si>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</si>
  <si>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</si>
  <si>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</si>
  <si>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</si>
  <si>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</si>
  <si>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</si>
  <si>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</si>
  <si>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</si>
  <si>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</si>
  <si>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</si>
  <si>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</si>
  <si>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</si>
  <si>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</si>
  <si>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</si>
  <si>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</si>
  <si>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</si>
  <si>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</si>
  <si>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</si>
  <si>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</si>
  <si>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</si>
  <si>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</si>
  <si>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</si>
  <si>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</si>
  <si>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</si>
  <si>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</si>
  <si>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</si>
  <si>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</si>
  <si>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</si>
  <si>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</si>
  <si>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</si>
  <si>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</si>
  <si>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</si>
  <si>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</si>
  <si>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</si>
  <si>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</si>
  <si>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</si>
  <si>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</si>
  <si>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</si>
  <si>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</si>
  <si>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</si>
  <si>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</si>
  <si>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</si>
  <si>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</si>
  <si>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</si>
  <si>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</si>
  <si>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</si>
  <si>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</si>
  <si>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</si>
  <si>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</si>
  <si>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</si>
  <si>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</si>
  <si>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</si>
  <si>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</si>
  <si>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</si>
  <si>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</si>
  <si>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</si>
  <si>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</si>
  <si>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</si>
  <si>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</si>
  <si>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</si>
  <si>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</si>
  <si>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</si>
  <si>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</si>
  <si>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</si>
  <si>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</si>
  <si>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</si>
  <si>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</si>
  <si>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</si>
  <si>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</si>
  <si>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</si>
  <si>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</si>
  <si>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</si>
  <si>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</si>
  <si>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</si>
  <si>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</si>
  <si>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</si>
  <si>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</si>
  <si>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</si>
  <si>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</si>
  <si>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</si>
  <si>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</si>
  <si>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</si>
  <si>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</si>
  <si>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</si>
  <si>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</si>
  <si>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</si>
  <si>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</si>
  <si>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</si>
  <si>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</si>
  <si>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</si>
  <si>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</si>
  <si>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</si>
  <si>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</si>
  <si>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</si>
  <si>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</si>
  <si>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</si>
  <si>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</si>
  <si>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</si>
  <si>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</si>
  <si>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</si>
  <si>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</si>
  <si>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</si>
  <si>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</si>
  <si>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</si>
  <si>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</si>
  <si>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</si>
  <si>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</si>
  <si>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</si>
  <si>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</si>
  <si>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</si>
  <si>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</si>
  <si>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</si>
  <si>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</si>
  <si>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</si>
  <si>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</si>
  <si>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</si>
  <si>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</si>
  <si>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</si>
  <si>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</si>
  <si>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</si>
  <si>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</si>
  <si>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</si>
  <si>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</si>
  <si>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</si>
  <si>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</si>
  <si>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</si>
  <si>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</si>
  <si>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</si>
  <si>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</si>
  <si>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</si>
  <si>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</si>
  <si>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</si>
  <si>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</si>
  <si>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</si>
  <si>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</si>
  <si>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</si>
  <si>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</si>
  <si>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</si>
  <si>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</si>
  <si>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</si>
  <si>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</si>
  <si>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</si>
  <si>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</si>
  <si>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</si>
  <si>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</si>
  <si>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</si>
  <si>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</si>
  <si>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</si>
  <si>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</si>
  <si>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</si>
  <si>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</si>
  <si>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</si>
  <si>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</si>
  <si>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</si>
  <si>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</si>
  <si>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</si>
  <si>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</si>
  <si>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</si>
  <si>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</si>
  <si>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</si>
  <si>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</si>
  <si>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</si>
  <si>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</si>
  <si>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</si>
  <si>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</si>
  <si>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</si>
  <si>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</si>
  <si>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</si>
  <si>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</si>
  <si>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</si>
  <si>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</si>
  <si>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</si>
  <si>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</si>
  <si>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</si>
  <si>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</si>
  <si>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</si>
  <si>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</si>
  <si>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</si>
  <si>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</si>
  <si>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</si>
  <si>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</si>
  <si>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</si>
  <si>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</si>
  <si>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</si>
  <si>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</si>
  <si>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</si>
  <si>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</si>
  <si>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</si>
  <si>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</si>
  <si>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</si>
  <si>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</si>
  <si>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</si>
  <si>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</si>
  <si>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</si>
  <si>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</si>
  <si>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</si>
  <si>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</si>
  <si>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</si>
  <si>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</si>
  <si>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</si>
  <si>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</si>
  <si>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</si>
  <si>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</si>
  <si>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</si>
  <si>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</si>
  <si>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</si>
  <si>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</si>
  <si>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</si>
  <si>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</si>
  <si>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</si>
  <si>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</si>
  <si>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</si>
  <si>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</si>
  <si>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</si>
  <si>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</si>
  <si>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</si>
  <si>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</si>
  <si>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</si>
  <si>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</si>
  <si>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</si>
  <si>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</si>
  <si>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</si>
  <si>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</si>
  <si>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</si>
  <si>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</si>
  <si>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</si>
  <si>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</si>
  <si>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</si>
  <si>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</si>
  <si>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</si>
  <si>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</si>
  <si>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</si>
  <si>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</si>
  <si>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</si>
  <si>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</si>
  <si>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</si>
  <si>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</si>
  <si>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</si>
  <si>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</si>
  <si>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</si>
  <si>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</si>
  <si>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</si>
  <si>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</si>
  <si>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</si>
  <si>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</si>
  <si>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</si>
  <si>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</si>
  <si>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</si>
  <si>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</si>
  <si>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</si>
  <si>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</si>
  <si>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</si>
  <si>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</si>
  <si>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</si>
  <si>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</si>
  <si>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</si>
  <si>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</si>
  <si>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</si>
  <si>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</si>
  <si>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</si>
  <si>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</si>
  <si>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</si>
  <si>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</si>
  <si>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</si>
  <si>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</si>
  <si>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</si>
  <si>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</si>
  <si>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</si>
  <si>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</si>
  <si>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</si>
  <si>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</si>
  <si>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</si>
  <si>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</si>
  <si>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</si>
  <si>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</si>
  <si>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</si>
  <si>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</si>
  <si>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</si>
  <si>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</si>
  <si>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</si>
  <si>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</si>
  <si>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</si>
  <si>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</si>
  <si>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</si>
  <si>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</si>
  <si>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</si>
  <si>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</si>
  <si>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</si>
  <si>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</si>
  <si>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</si>
  <si>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</si>
  <si>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</si>
  <si>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</si>
  <si>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</si>
  <si>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</si>
  <si>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</si>
  <si>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</si>
  <si>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</si>
  <si>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</si>
  <si>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</si>
  <si>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</si>
  <si>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</si>
  <si>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</si>
  <si>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</si>
  <si>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</si>
  <si>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</si>
  <si>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</si>
  <si>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</si>
  <si>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</si>
  <si>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</si>
  <si>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</si>
  <si>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</si>
  <si>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</si>
  <si>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</si>
  <si>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</si>
  <si>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</si>
  <si>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</si>
  <si>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</si>
  <si>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</si>
  <si>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</si>
  <si>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</si>
  <si>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</si>
  <si>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</si>
  <si>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</si>
  <si>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</si>
  <si>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</si>
  <si>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</si>
  <si>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</si>
  <si>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</si>
  <si>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</si>
  <si>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</si>
  <si>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</si>
  <si>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</si>
  <si>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</si>
  <si>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</si>
  <si>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</si>
  <si>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</si>
  <si>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</si>
  <si>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</si>
  <si>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</si>
  <si>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</si>
  <si>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</si>
  <si>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</si>
  <si>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</si>
  <si>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</si>
  <si>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</si>
  <si>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</si>
  <si>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</si>
  <si>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</si>
  <si>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</si>
  <si>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</si>
  <si>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</si>
  <si>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</si>
  <si>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</si>
  <si>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</si>
  <si>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</si>
  <si>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</si>
  <si>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</si>
  <si>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</si>
  <si>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</si>
  <si>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</si>
  <si>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</si>
  <si>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</si>
  <si>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</si>
  <si>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</si>
  <si>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</si>
  <si>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</si>
  <si>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</si>
  <si>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</si>
  <si>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</si>
  <si>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</si>
  <si>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</si>
  <si>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</si>
  <si>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</si>
  <si>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</si>
  <si>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</si>
  <si>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</si>
  <si>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</si>
  <si>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</si>
  <si>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</si>
  <si>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</si>
  <si>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</si>
  <si>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</si>
  <si>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</si>
  <si>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</si>
  <si>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</si>
  <si>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</si>
  <si>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</si>
  <si>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</si>
  <si>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</si>
  <si>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</si>
  <si>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</si>
  <si>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</si>
  <si>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</si>
  <si>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</si>
  <si>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</si>
  <si>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</si>
  <si>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</si>
  <si>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</si>
  <si>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</si>
  <si>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</si>
  <si>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</si>
  <si>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</si>
  <si>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</si>
  <si>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</si>
  <si>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</si>
  <si>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</si>
  <si>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</si>
  <si>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</si>
  <si>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</si>
  <si>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</si>
  <si>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</si>
  <si>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</si>
  <si>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</si>
  <si>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</si>
  <si>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</si>
  <si>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</si>
  <si>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</si>
  <si>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</si>
  <si>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</si>
  <si>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</si>
  <si>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</si>
  <si>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</si>
  <si>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</si>
  <si>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</si>
  <si>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</si>
  <si>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</si>
  <si>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</si>
  <si>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</si>
  <si>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</si>
  <si>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</si>
  <si>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</si>
  <si>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</si>
  <si>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</si>
  <si>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</si>
  <si>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</si>
  <si>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</si>
  <si>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</si>
  <si>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</si>
  <si>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</si>
  <si>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</si>
  <si>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</si>
  <si>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</si>
  <si>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</si>
  <si>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</si>
  <si>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</si>
  <si>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</si>
  <si>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</si>
  <si>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</si>
  <si>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</si>
  <si>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</si>
  <si>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</si>
  <si>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</si>
  <si>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</si>
  <si>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</si>
  <si>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</si>
  <si>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</si>
  <si>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</si>
  <si>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</si>
  <si>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</si>
  <si>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</si>
  <si>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</si>
  <si>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</si>
  <si>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</si>
  <si>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</si>
  <si>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</si>
  <si>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</si>
  <si>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</si>
  <si>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</si>
  <si>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</si>
  <si>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</si>
  <si>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</si>
  <si>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</si>
  <si>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</si>
  <si>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</si>
  <si>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</si>
  <si>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</si>
  <si>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</si>
  <si>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</si>
  <si>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</si>
  <si>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</si>
  <si>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</si>
  <si>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</si>
  <si>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</si>
  <si>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</si>
  <si>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</si>
  <si>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</si>
  <si>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</si>
  <si>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</si>
  <si>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</si>
  <si>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</si>
  <si>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</si>
  <si>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</si>
  <si>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</si>
  <si>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</si>
  <si>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</si>
  <si>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</si>
  <si>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</si>
  <si>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</si>
  <si>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</si>
  <si>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</si>
  <si>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</si>
  <si>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</si>
  <si>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</si>
  <si>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</si>
  <si>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</si>
  <si>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</si>
  <si>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</si>
  <si>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</si>
  <si>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</si>
  <si>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</si>
  <si>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</si>
  <si>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</si>
  <si>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</si>
  <si>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</si>
  <si>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</si>
  <si>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</si>
  <si>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</si>
  <si>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</si>
  <si>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</si>
  <si>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</si>
  <si>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</si>
  <si>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</si>
  <si>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</si>
  <si>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</si>
  <si>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</si>
  <si>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</si>
  <si>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</si>
  <si>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</si>
  <si>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</si>
  <si>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</si>
  <si>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</si>
  <si>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</si>
  <si>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</si>
  <si>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</si>
  <si>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</si>
  <si>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</si>
  <si>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</si>
  <si>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</si>
  <si>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</si>
  <si>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</si>
  <si>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</si>
  <si>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</si>
  <si>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</si>
  <si>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</si>
  <si>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</si>
  <si>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</si>
  <si>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</si>
  <si>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</si>
  <si>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</si>
  <si>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</si>
  <si>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</si>
  <si>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</si>
  <si>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</si>
  <si>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</si>
  <si>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</si>
  <si>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</si>
  <si>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</si>
  <si>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</si>
  <si>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</si>
  <si>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</si>
  <si>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</si>
  <si>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</si>
  <si>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</si>
  <si>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</si>
  <si>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</si>
  <si>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</si>
  <si>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</si>
  <si>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</si>
  <si>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</si>
  <si>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</si>
  <si>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</si>
  <si>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</si>
  <si>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</si>
  <si>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</si>
  <si>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</si>
  <si>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</si>
  <si>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</si>
  <si>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</si>
  <si>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</si>
  <si>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</si>
  <si>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</si>
  <si>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</si>
  <si>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</si>
  <si>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</si>
  <si>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</si>
  <si>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</si>
  <si>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</si>
  <si>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</si>
  <si>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</si>
  <si>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</si>
  <si>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</si>
  <si>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</si>
  <si>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</si>
  <si>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</si>
  <si>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</si>
  <si>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</si>
  <si>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</si>
  <si>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</si>
  <si>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</si>
  <si>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</si>
  <si>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</si>
  <si>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</si>
  <si>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</si>
  <si>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</si>
  <si>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</si>
  <si>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</si>
  <si>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</si>
  <si>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</si>
  <si>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</si>
  <si>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</si>
  <si>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</si>
  <si>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</si>
  <si>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</si>
  <si>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</si>
  <si>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</si>
  <si>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</si>
  <si>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</si>
  <si>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</si>
  <si>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</si>
  <si>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</si>
  <si>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</si>
  <si>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</si>
  <si>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</si>
  <si>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</si>
  <si>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</si>
  <si>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</si>
  <si>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</si>
  <si>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</si>
  <si>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</si>
  <si>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</si>
  <si>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</si>
  <si>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</si>
  <si>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</si>
  <si>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</si>
  <si>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</si>
  <si>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</si>
  <si>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</si>
  <si>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</si>
  <si>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</si>
  <si>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</si>
  <si>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</si>
  <si>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</si>
  <si>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</si>
  <si>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</si>
  <si>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</si>
  <si>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</si>
  <si>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</si>
  <si>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</si>
  <si>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</si>
  <si>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</si>
  <si>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</si>
  <si>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</si>
  <si>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</si>
  <si>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</si>
  <si>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</si>
  <si>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</si>
  <si>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</si>
  <si>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</si>
  <si>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</si>
  <si>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</si>
  <si>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</si>
  <si>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</si>
  <si>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</si>
  <si>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</si>
  <si>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</si>
  <si>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</si>
  <si>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</si>
  <si>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</si>
  <si>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</si>
  <si>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</si>
  <si>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</si>
  <si>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</si>
  <si>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</si>
  <si>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</si>
  <si>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</si>
  <si>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</si>
  <si>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</si>
  <si>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</si>
  <si>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</si>
  <si>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</si>
  <si>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</si>
  <si>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</si>
  <si>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</si>
  <si>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</si>
  <si>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</si>
  <si>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</si>
  <si>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</si>
  <si>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</si>
  <si>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</si>
  <si>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</si>
  <si>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</si>
  <si>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</si>
  <si>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</si>
  <si>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</si>
  <si>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</si>
  <si>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</si>
  <si>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</si>
  <si>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</si>
  <si>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</si>
  <si>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</si>
  <si>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</si>
  <si>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</si>
  <si>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</si>
  <si>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</si>
  <si>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</si>
  <si>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</si>
  <si>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</si>
  <si>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</si>
  <si>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</si>
  <si>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</si>
  <si>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</si>
  <si>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</si>
  <si>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</si>
  <si>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</si>
  <si>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</si>
  <si>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</si>
  <si>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</si>
  <si>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</si>
  <si>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</si>
  <si>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</si>
  <si>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</si>
  <si>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</si>
  <si>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</si>
  <si>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</si>
  <si>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</si>
  <si>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</si>
  <si>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</si>
  <si>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</si>
  <si>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</si>
  <si>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</si>
  <si>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</si>
  <si>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</si>
  <si>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</si>
  <si>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</si>
  <si>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</si>
  <si>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</si>
  <si>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</si>
  <si>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</si>
  <si>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</si>
  <si>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</si>
  <si>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</si>
  <si>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</si>
  <si>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</si>
  <si>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</si>
  <si>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</si>
  <si>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</si>
  <si>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</si>
  <si>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</si>
  <si>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</si>
  <si>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</si>
  <si>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</si>
  <si>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</si>
  <si>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</si>
  <si>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</si>
  <si>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</si>
  <si>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</si>
  <si>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</si>
  <si>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</si>
  <si>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</si>
  <si>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</si>
  <si>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</si>
  <si>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</si>
  <si>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</si>
  <si>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</si>
  <si>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</si>
  <si>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</si>
  <si>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</si>
  <si>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</si>
  <si>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</si>
  <si>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</si>
  <si>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</si>
  <si>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</si>
  <si>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</si>
  <si>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</si>
  <si>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</si>
  <si>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</si>
  <si>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</si>
  <si>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</si>
  <si>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</si>
  <si>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</si>
  <si>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</si>
  <si>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</si>
  <si>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</si>
  <si>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</si>
  <si>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</si>
  <si>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</si>
  <si>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</si>
  <si>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</si>
  <si>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</si>
  <si>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</si>
  <si>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</si>
  <si>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</si>
  <si>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</si>
  <si>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</si>
  <si>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</si>
  <si>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</si>
  <si>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</si>
  <si>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</si>
  <si>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</si>
  <si>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</si>
  <si>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</si>
  <si>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</si>
  <si>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</si>
  <si>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</si>
  <si>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</si>
  <si>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</si>
  <si>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</si>
  <si>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</si>
  <si>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</si>
  <si>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</si>
  <si>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</si>
  <si>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</si>
  <si>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</si>
  <si>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</si>
  <si>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</si>
  <si>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</si>
  <si>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</si>
  <si>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</si>
  <si>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</si>
  <si>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</si>
  <si>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</si>
  <si>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</si>
  <si>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</si>
  <si>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</si>
  <si>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</si>
  <si>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</si>
  <si>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</si>
  <si>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</si>
  <si>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</si>
  <si>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</si>
  <si>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</si>
  <si>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</si>
  <si>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</si>
  <si>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</si>
  <si>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</si>
  <si>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</si>
  <si>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</si>
  <si>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</si>
  <si>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</si>
  <si>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</si>
  <si>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</si>
  <si>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</si>
  <si>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</si>
  <si>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</si>
  <si>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</si>
  <si>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</si>
  <si>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</si>
  <si>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</si>
  <si>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</si>
  <si>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</si>
  <si>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</si>
  <si>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</si>
  <si>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</si>
  <si>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</si>
  <si>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</si>
  <si>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</si>
  <si>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</si>
  <si>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</si>
  <si>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</si>
  <si>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</si>
  <si>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</si>
  <si>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</si>
  <si>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</si>
  <si>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</si>
  <si>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</si>
  <si>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</si>
  <si>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</si>
  <si>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</si>
  <si>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</si>
  <si>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</si>
  <si>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</si>
  <si>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</si>
  <si>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</si>
  <si>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</si>
  <si>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</si>
  <si>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</si>
  <si>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</si>
  <si>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</si>
  <si>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</si>
  <si>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</si>
  <si>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</si>
  <si>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</si>
  <si>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</si>
  <si>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</si>
  <si>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</si>
  <si>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</si>
  <si>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</si>
  <si>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</si>
  <si>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</si>
  <si>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</si>
  <si>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</si>
  <si>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</si>
  <si>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</si>
  <si>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</si>
  <si>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</si>
  <si>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</si>
  <si>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</si>
  <si>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</si>
  <si>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</si>
  <si>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</si>
  <si>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</si>
  <si>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</si>
  <si>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</si>
  <si>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</si>
  <si>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</si>
  <si>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</si>
  <si>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</si>
  <si>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</si>
  <si>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</si>
  <si>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</si>
  <si>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</si>
  <si>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</si>
  <si>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</si>
  <si>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</si>
  <si>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</si>
  <si>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</si>
  <si>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</si>
  <si>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</si>
  <si>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</si>
  <si>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</si>
  <si>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</si>
  <si>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</si>
  <si>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</si>
  <si>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</si>
  <si>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</si>
  <si>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</si>
  <si>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</si>
  <si>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</si>
  <si>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</si>
  <si>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</si>
  <si>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</si>
  <si>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</si>
  <si>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</si>
  <si>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</si>
  <si>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</si>
  <si>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</si>
  <si>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</si>
  <si>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</si>
  <si>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</si>
  <si>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</si>
  <si>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</si>
  <si>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</si>
  <si>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</si>
  <si>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</si>
  <si>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</si>
  <si>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</si>
  <si>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</si>
  <si>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</si>
  <si>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</si>
  <si>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</si>
  <si>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</si>
  <si>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</si>
  <si>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</si>
  <si>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</si>
  <si>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</si>
  <si>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</si>
  <si>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</si>
  <si>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</si>
  <si>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</si>
  <si>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</si>
  <si>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</si>
  <si>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</si>
  <si>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</si>
  <si>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</si>
  <si>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</si>
  <si>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</si>
  <si>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</si>
  <si>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</si>
  <si>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</si>
  <si>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</si>
  <si>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</si>
  <si>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</si>
  <si>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</si>
  <si>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</si>
  <si>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</si>
  <si>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</si>
  <si>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</si>
  <si>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</si>
  <si>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</si>
  <si>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</si>
  <si>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</si>
  <si>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</si>
  <si>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</si>
  <si>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</si>
  <si>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</si>
  <si>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</si>
  <si>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</si>
  <si>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</si>
  <si>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</si>
  <si>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</si>
  <si>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</si>
  <si>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</si>
  <si>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</si>
  <si>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</si>
  <si>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</si>
  <si>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</si>
  <si>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</si>
  <si>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</si>
  <si>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</si>
  <si>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</si>
  <si>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</si>
  <si>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</si>
  <si>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</si>
  <si>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</si>
  <si>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</si>
  <si>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</si>
  <si>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</si>
  <si>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</si>
  <si>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</si>
  <si>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</si>
  <si>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</si>
  <si>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</si>
  <si>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</si>
  <si>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</si>
  <si>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</si>
  <si>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</si>
  <si>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</si>
  <si>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</si>
  <si>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</si>
  <si>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</si>
  <si>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</si>
  <si>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</si>
  <si>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</si>
  <si>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</si>
  <si>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</si>
  <si>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</si>
  <si>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</si>
  <si>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</si>
  <si>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</si>
  <si>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</si>
  <si>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</si>
  <si>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</si>
  <si>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</si>
  <si>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</si>
  <si>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</si>
  <si>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</si>
  <si>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</si>
  <si>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</si>
  <si>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</si>
  <si>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</si>
  <si>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</si>
  <si>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</si>
  <si>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</si>
  <si>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</si>
  <si>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</si>
  <si>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</si>
  <si>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</si>
  <si>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</si>
  <si>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</si>
  <si>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</si>
  <si>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</si>
  <si>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</si>
  <si>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</si>
  <si>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</si>
  <si>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</si>
  <si>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</si>
  <si>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</si>
  <si>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</si>
  <si>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</si>
  <si>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</si>
  <si>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</si>
  <si>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</si>
  <si>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</si>
  <si>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</si>
  <si>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</si>
  <si>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</si>
  <si>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</si>
  <si>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</si>
  <si>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</si>
  <si>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</si>
  <si>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</si>
  <si>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</si>
  <si>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</si>
  <si>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</si>
  <si>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</si>
  <si>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</si>
  <si>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</si>
  <si>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</si>
  <si>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</si>
  <si>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</si>
  <si>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</si>
  <si>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</si>
  <si>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</si>
  <si>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</si>
  <si>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</si>
  <si>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</si>
  <si>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</si>
  <si>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</si>
  <si>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</si>
  <si>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</si>
  <si>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</si>
  <si>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</si>
  <si>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</si>
  <si>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</si>
  <si>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</si>
  <si>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</si>
  <si>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</si>
  <si>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</si>
  <si>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</si>
  <si>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</si>
  <si>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</si>
  <si>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</si>
  <si>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</si>
  <si>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</si>
  <si>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</si>
  <si>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</si>
  <si>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</si>
  <si>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</si>
  <si>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</si>
  <si>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</si>
  <si>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</si>
  <si>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</si>
  <si>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</si>
  <si>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</si>
  <si>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</si>
  <si>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</si>
  <si>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</si>
  <si>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</si>
  <si>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</si>
  <si>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</si>
  <si>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</si>
  <si>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</si>
  <si>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</si>
  <si>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</si>
  <si>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</si>
  <si>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</si>
  <si>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</si>
  <si>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</si>
  <si>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</si>
  <si>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</si>
  <si>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</si>
  <si>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</si>
  <si>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</si>
  <si>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</si>
  <si>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</si>
  <si>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</si>
  <si>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</si>
  <si>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</si>
  <si>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</si>
  <si>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</si>
  <si>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</si>
  <si>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</si>
  <si>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</si>
  <si>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</si>
  <si>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</si>
  <si>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</si>
  <si>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</si>
  <si>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</si>
  <si>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</si>
  <si>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</si>
  <si>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</si>
  <si>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</si>
  <si>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</si>
  <si>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</si>
  <si>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</si>
  <si>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</si>
  <si>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</si>
  <si>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</si>
  <si>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</si>
  <si>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</si>
  <si>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</si>
  <si>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</si>
  <si>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</si>
  <si>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</si>
  <si>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</si>
  <si>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</si>
  <si>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</si>
  <si>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</si>
  <si>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</si>
  <si>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</si>
  <si>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</si>
  <si>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</si>
  <si>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</si>
  <si>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</si>
  <si>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</si>
  <si>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</si>
  <si>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</si>
  <si>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</si>
  <si>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</si>
  <si>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</si>
  <si>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</si>
  <si>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</si>
  <si>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</si>
  <si>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</si>
  <si>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</si>
  <si>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</si>
  <si>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</si>
  <si>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</si>
  <si>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</si>
  <si>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</si>
  <si>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</si>
  <si>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</si>
  <si>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</si>
  <si>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</si>
  <si>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</si>
  <si>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</si>
  <si>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</si>
  <si>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</si>
  <si>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</si>
  <si>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</si>
  <si>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</si>
  <si>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</si>
  <si>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</si>
  <si>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</si>
  <si>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</si>
  <si>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</si>
  <si>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</si>
  <si>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</si>
  <si>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</si>
  <si>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</si>
  <si>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</si>
  <si>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</si>
  <si>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</si>
  <si>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</si>
  <si>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</si>
  <si>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</si>
  <si>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</si>
  <si>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</si>
  <si>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</si>
  <si>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</si>
  <si>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</si>
  <si>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</si>
  <si>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</si>
  <si>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</si>
  <si>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</si>
  <si>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</si>
  <si>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</si>
  <si>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</si>
  <si>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</si>
  <si>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</si>
  <si>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</si>
  <si>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</si>
  <si>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</si>
  <si>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</si>
  <si>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</si>
  <si>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</si>
  <si>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</si>
  <si>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</si>
  <si>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</si>
  <si>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</si>
  <si>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</si>
  <si>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</si>
  <si>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</si>
  <si>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</si>
  <si>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</si>
  <si>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</si>
  <si>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</si>
  <si>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</si>
  <si>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</si>
  <si>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</si>
  <si>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</si>
  <si>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</si>
  <si>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</si>
  <si>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</si>
  <si>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</si>
  <si>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</si>
  <si>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</si>
  <si>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</si>
  <si>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</si>
  <si>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</si>
  <si>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</si>
  <si>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</si>
  <si>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</si>
  <si>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</si>
  <si>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</si>
  <si>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</si>
  <si>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</si>
  <si>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</si>
  <si>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</si>
  <si>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</si>
  <si>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</si>
  <si>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</si>
  <si>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</si>
  <si>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</si>
  <si>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</si>
  <si>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</si>
  <si>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</si>
  <si>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</si>
  <si>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</si>
  <si>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</si>
  <si>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</si>
  <si>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</si>
  <si>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</si>
  <si>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</si>
  <si>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</si>
  <si>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</si>
  <si>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</si>
  <si>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</si>
  <si>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</si>
  <si>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</si>
  <si>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</si>
  <si>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</si>
  <si>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</si>
  <si>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</si>
  <si>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</si>
  <si>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</si>
  <si>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</si>
  <si>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</si>
  <si>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</si>
  <si>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</si>
  <si>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</si>
  <si>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</si>
  <si>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</si>
  <si>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</si>
  <si>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</si>
  <si>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</si>
  <si>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</si>
  <si>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</si>
  <si>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</si>
  <si>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</si>
  <si>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</si>
  <si>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</si>
  <si>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</si>
  <si>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</si>
  <si>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</si>
  <si>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</si>
  <si>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</si>
  <si>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</si>
  <si>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</si>
  <si>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</si>
  <si>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</si>
  <si>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</si>
  <si>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</si>
  <si>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</si>
  <si>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</si>
  <si>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</si>
  <si>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</si>
  <si>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</si>
  <si>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</si>
  <si>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</si>
  <si>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</si>
  <si>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</si>
  <si>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</si>
  <si>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</si>
  <si>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</si>
  <si>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</si>
  <si>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</si>
  <si>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</si>
  <si>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</si>
  <si>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</si>
  <si>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</si>
  <si>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</si>
  <si>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</si>
  <si>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</si>
  <si>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</si>
  <si>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</si>
  <si>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</si>
  <si>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</si>
  <si>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</si>
  <si>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</si>
  <si>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</si>
  <si>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</si>
  <si>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</si>
  <si>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</si>
  <si>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</si>
  <si>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</si>
  <si>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</si>
  <si>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</si>
  <si>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</si>
  <si>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</si>
  <si>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</si>
  <si>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</si>
  <si>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</si>
  <si>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</si>
  <si>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</si>
  <si>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</si>
  <si>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</si>
  <si>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</si>
  <si>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</si>
  <si>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</si>
  <si>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</si>
  <si>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</si>
  <si>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</si>
  <si>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</si>
  <si>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</si>
  <si>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</si>
  <si>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</si>
  <si>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</si>
  <si>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</si>
  <si>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</si>
  <si>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</si>
  <si>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</si>
  <si>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</si>
  <si>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</si>
  <si>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</si>
  <si>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</si>
  <si>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</si>
  <si>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</si>
  <si>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</si>
  <si>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</si>
  <si>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</si>
  <si>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</si>
  <si>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</si>
  <si>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</si>
  <si>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</si>
  <si>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</si>
  <si>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</si>
  <si>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</si>
  <si>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</si>
  <si>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</si>
  <si>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</si>
  <si>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</si>
  <si>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</si>
  <si>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</si>
  <si>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</si>
  <si>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</si>
  <si>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</si>
  <si>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</si>
  <si>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</si>
  <si>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</si>
  <si>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</si>
  <si>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</si>
  <si>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</si>
  <si>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</si>
  <si>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</si>
  <si>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</si>
  <si>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</si>
  <si>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</si>
  <si>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</si>
  <si>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</si>
  <si>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</si>
  <si>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</si>
  <si>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</si>
  <si>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</si>
  <si>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</si>
  <si>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</si>
  <si>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</si>
  <si>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</si>
  <si>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</si>
  <si>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</si>
  <si>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</si>
  <si>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</si>
  <si>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</si>
  <si>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</si>
  <si>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</si>
  <si>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</si>
  <si>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</si>
  <si>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</si>
  <si>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</si>
  <si>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</si>
  <si>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</si>
  <si>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</si>
  <si>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</si>
  <si>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</si>
  <si>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</si>
  <si>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</si>
  <si>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</si>
  <si>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</si>
  <si>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</si>
  <si>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</si>
  <si>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</si>
  <si>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</si>
  <si>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</si>
  <si>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</si>
  <si>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</si>
  <si>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</si>
  <si>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</si>
  <si>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</si>
  <si>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</si>
  <si>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</si>
  <si>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</si>
  <si>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</si>
  <si>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</si>
  <si>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</si>
  <si>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</si>
  <si>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</si>
  <si>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</si>
  <si>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</si>
  <si>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</si>
  <si>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</si>
  <si>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</si>
  <si>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</si>
  <si>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</si>
  <si>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</si>
  <si>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</si>
  <si>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</si>
  <si>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</si>
  <si>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</si>
  <si>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</si>
  <si>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</si>
  <si>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</si>
  <si>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</si>
  <si>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</si>
  <si>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</si>
  <si>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</si>
  <si>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</si>
  <si>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</si>
  <si>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</si>
  <si>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</si>
  <si>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</si>
  <si>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</si>
  <si>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</si>
  <si>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</si>
  <si>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</si>
  <si>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</si>
  <si>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</si>
  <si>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</si>
  <si>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</si>
  <si>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</si>
  <si>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</si>
  <si>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</si>
  <si>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</si>
  <si>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</si>
  <si>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</si>
  <si>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</si>
  <si>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</si>
  <si>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</si>
  <si>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</si>
  <si>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</si>
  <si>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</si>
  <si>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</si>
  <si>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</si>
  <si>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</si>
  <si>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</si>
  <si>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</si>
  <si>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</si>
  <si>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</si>
  <si>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</si>
  <si>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</si>
  <si>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</si>
  <si>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</si>
  <si>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</si>
  <si>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</si>
  <si>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</si>
  <si>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</si>
  <si>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</si>
  <si>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</si>
  <si>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</si>
  <si>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</si>
  <si>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</si>
  <si>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</si>
  <si>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</si>
  <si>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</si>
  <si>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</si>
  <si>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</si>
  <si>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</si>
  <si>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</si>
  <si>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</si>
  <si>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</si>
  <si>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</si>
  <si>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</si>
  <si>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</si>
  <si>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</si>
  <si>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</si>
  <si>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</si>
  <si>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</si>
  <si>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</si>
  <si>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</si>
  <si>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</si>
  <si>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</si>
  <si>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</si>
  <si>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</si>
  <si>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</si>
  <si>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</si>
  <si>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</si>
  <si>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</si>
  <si>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</si>
  <si>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</si>
  <si>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</si>
  <si>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</si>
  <si>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</si>
  <si>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</si>
  <si>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</si>
  <si>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</si>
  <si>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</si>
  <si>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</si>
  <si>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</si>
  <si>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</si>
  <si>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</si>
  <si>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</si>
  <si>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</si>
  <si>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</si>
  <si>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</si>
  <si>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</si>
  <si>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</si>
  <si>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</si>
  <si>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</si>
  <si>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</si>
  <si>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</si>
  <si>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</si>
  <si>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</si>
  <si>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</si>
  <si>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</si>
  <si>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</si>
  <si>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</si>
  <si>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</si>
  <si>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</si>
  <si>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</si>
  <si>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</si>
  <si>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</si>
  <si>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</si>
  <si>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</si>
  <si>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</si>
  <si>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</si>
  <si>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</si>
  <si>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</si>
  <si>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</si>
  <si>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</si>
  <si>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</si>
  <si>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</si>
  <si>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</si>
  <si>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</si>
  <si>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</si>
  <si>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</si>
  <si>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</si>
  <si>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</si>
  <si>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</si>
  <si>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</si>
  <si>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</si>
  <si>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</si>
  <si>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</si>
  <si>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</si>
  <si>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</si>
  <si>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</si>
  <si>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</si>
  <si>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</si>
  <si>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</si>
  <si>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</si>
  <si>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</si>
  <si>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</si>
  <si>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</si>
  <si>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</si>
  <si>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</si>
  <si>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</si>
  <si>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</si>
  <si>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</si>
  <si>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</si>
  <si>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</si>
  <si>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</si>
  <si>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</si>
  <si>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</si>
  <si>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</si>
  <si>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</si>
  <si>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</si>
  <si>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</si>
  <si>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</si>
  <si>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</si>
  <si>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</si>
  <si>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</si>
  <si>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</si>
  <si>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</si>
  <si>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</si>
  <si>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</si>
  <si>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</si>
  <si>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</si>
  <si>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</si>
  <si>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</si>
  <si>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</si>
  <si>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</si>
  <si>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</si>
  <si>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</si>
  <si>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</si>
  <si>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</si>
  <si>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</si>
  <si>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</si>
  <si>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</si>
  <si>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</si>
  <si>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</si>
  <si>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</si>
  <si>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</si>
  <si>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</si>
  <si>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</si>
  <si>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</si>
  <si>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</si>
  <si>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</si>
  <si>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</si>
  <si>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</si>
  <si>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</si>
  <si>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</si>
  <si>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</si>
  <si>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</si>
  <si>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</si>
  <si>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</si>
  <si>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</si>
  <si>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</si>
  <si>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</si>
  <si>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</si>
  <si>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</si>
  <si>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</si>
  <si>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</si>
  <si>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</si>
  <si>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</si>
  <si>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</si>
  <si>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</si>
  <si>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</si>
  <si>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</si>
  <si>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</si>
  <si>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</si>
  <si>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</si>
  <si>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</si>
  <si>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</si>
  <si>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</si>
  <si>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</si>
  <si>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</si>
  <si>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</si>
  <si>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</si>
  <si>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</si>
  <si>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</si>
  <si>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</si>
  <si>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</si>
  <si>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</si>
  <si>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</si>
  <si>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</si>
  <si>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</si>
  <si>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</si>
  <si>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</si>
  <si>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</si>
  <si>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</si>
  <si>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</si>
  <si>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</si>
  <si>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</si>
  <si>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</si>
  <si>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</si>
  <si>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</si>
  <si>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</si>
  <si>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</si>
  <si>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</si>
  <si>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</si>
  <si>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</si>
  <si>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</si>
  <si>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</si>
  <si>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</si>
  <si>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</si>
  <si>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</si>
  <si>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</si>
  <si>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</si>
  <si>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</si>
  <si>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</si>
  <si>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</si>
  <si>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</si>
  <si>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</si>
  <si>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</si>
  <si>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</si>
  <si>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</si>
  <si>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</si>
  <si>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</si>
  <si>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</si>
  <si>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</si>
  <si>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</si>
  <si>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</si>
  <si>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</si>
  <si>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</si>
  <si>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</si>
  <si>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</si>
  <si>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</si>
  <si>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</si>
  <si>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</si>
  <si>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</si>
  <si>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</si>
  <si>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</si>
  <si>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</si>
  <si>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</si>
  <si>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</si>
  <si>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</si>
  <si>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</si>
  <si>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</si>
  <si>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</si>
  <si>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</si>
  <si>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</si>
  <si>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</si>
  <si>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</si>
  <si>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</si>
  <si>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</si>
  <si>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</si>
  <si>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</si>
  <si>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</si>
  <si>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</si>
  <si>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</si>
  <si>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</si>
  <si>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</si>
  <si>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</si>
  <si>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</si>
  <si>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</si>
  <si>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</si>
  <si>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</si>
  <si>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</si>
  <si>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</si>
  <si>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</si>
  <si>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</si>
  <si>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</si>
  <si>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</si>
  <si>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</si>
  <si>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</si>
  <si>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</si>
  <si>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</si>
  <si>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</si>
  <si>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</si>
  <si>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</si>
  <si>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</si>
  <si>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</si>
  <si>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</si>
  <si>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</si>
  <si>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</si>
  <si>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</si>
  <si>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</si>
  <si>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</si>
  <si>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</si>
  <si>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</si>
  <si>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</si>
  <si>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</si>
  <si>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</si>
  <si>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</si>
  <si>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</si>
  <si>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</si>
  <si>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</si>
  <si>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</si>
  <si>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</si>
  <si>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</si>
  <si>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</si>
  <si>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</si>
  <si>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</si>
  <si>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</si>
  <si>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</si>
  <si>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</si>
  <si>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</si>
  <si>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</si>
  <si>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</si>
  <si>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</si>
  <si>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</si>
  <si>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</si>
  <si>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</si>
  <si>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</si>
  <si>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</si>
  <si>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</si>
  <si>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</si>
  <si>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</si>
  <si>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</si>
  <si>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</si>
  <si>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</si>
  <si>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</si>
  <si>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</si>
  <si>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</si>
  <si>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</si>
  <si>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</si>
  <si>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</si>
  <si>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</si>
  <si>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</si>
  <si>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</si>
  <si>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</si>
  <si>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</si>
  <si>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</si>
  <si>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</si>
  <si>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</si>
  <si>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</si>
  <si>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</si>
  <si>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</si>
  <si>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</si>
  <si>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</si>
  <si>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</si>
  <si>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</si>
  <si>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</si>
  <si>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</si>
  <si>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</si>
  <si>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</si>
  <si>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</si>
  <si>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</si>
  <si>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</si>
  <si>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</si>
  <si>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</si>
  <si>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</si>
  <si>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</si>
  <si>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</si>
  <si>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</si>
  <si>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</si>
  <si>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</si>
  <si>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</si>
  <si>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</si>
  <si>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</si>
  <si>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</si>
  <si>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</si>
  <si>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</si>
  <si>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</si>
  <si>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</si>
  <si>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</si>
  <si>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</si>
  <si>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</si>
  <si>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</si>
  <si>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</si>
  <si>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</si>
  <si>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</si>
  <si>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</si>
  <si>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</si>
  <si>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</si>
  <si>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</si>
  <si>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</si>
  <si>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</si>
  <si>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</si>
  <si>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</si>
  <si>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</si>
  <si>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</si>
  <si>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</si>
  <si>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</si>
  <si>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</si>
  <si>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</si>
  <si>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</si>
  <si>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</si>
  <si>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</si>
  <si>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</si>
  <si>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</si>
  <si>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</si>
  <si>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</si>
  <si>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</si>
  <si>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</si>
  <si>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</si>
  <si>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</si>
  <si>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</si>
  <si>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</si>
  <si>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</si>
  <si>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</si>
  <si>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</si>
  <si>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</si>
  <si>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</si>
  <si>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</si>
  <si>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</si>
  <si>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</si>
  <si>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</si>
  <si>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</si>
  <si>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</si>
  <si>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</si>
  <si>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</si>
  <si>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</si>
  <si>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</si>
  <si>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</si>
  <si>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</si>
  <si>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</si>
  <si>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</si>
  <si>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</si>
  <si>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</si>
  <si>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</si>
  <si>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</si>
  <si>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</si>
  <si>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</si>
  <si>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</si>
  <si>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</si>
  <si>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</si>
  <si>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</si>
  <si>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</si>
  <si>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</si>
  <si>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</si>
  <si>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</si>
  <si>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</si>
  <si>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</si>
  <si>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</si>
  <si>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</si>
  <si>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</si>
  <si>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</si>
  <si>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</si>
  <si>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</si>
  <si>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</si>
  <si>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</si>
  <si>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</si>
  <si>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</si>
  <si>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</si>
  <si>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</si>
  <si>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</si>
  <si>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</si>
  <si>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</si>
  <si>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</si>
  <si>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</si>
  <si>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</si>
  <si>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</si>
  <si>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</si>
  <si>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</si>
  <si>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</si>
  <si>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</si>
  <si>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</si>
  <si>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</si>
  <si>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</si>
  <si>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</si>
  <si>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</si>
  <si>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</si>
  <si>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</si>
  <si>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</si>
  <si>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</si>
  <si>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</si>
  <si>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</si>
  <si>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</si>
  <si>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</si>
  <si>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</si>
  <si>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</si>
  <si>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</si>
  <si>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</si>
  <si>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</si>
  <si>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</si>
  <si>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</si>
  <si>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</si>
  <si>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</si>
  <si>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</si>
  <si>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</si>
  <si>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</si>
  <si>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</si>
  <si>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</si>
  <si>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</si>
  <si>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</si>
  <si>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</si>
  <si>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</si>
  <si>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</si>
  <si>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</si>
  <si>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</si>
  <si>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</si>
  <si>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</si>
  <si>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</si>
  <si>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</si>
  <si>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</si>
  <si>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</si>
  <si>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</si>
  <si>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</si>
  <si>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</si>
  <si>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</si>
  <si>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</si>
  <si>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</si>
  <si>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</si>
  <si>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</si>
  <si>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</si>
  <si>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</si>
  <si>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</si>
  <si>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</si>
  <si>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</si>
  <si>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</si>
  <si>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</si>
  <si>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</si>
  <si>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</si>
  <si>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</si>
  <si>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</si>
  <si>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</si>
  <si>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</si>
  <si>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</si>
  <si>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</si>
  <si>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</si>
  <si>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</si>
  <si>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</si>
  <si>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</si>
  <si>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</si>
  <si>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</si>
  <si>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</si>
  <si>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</si>
  <si>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</si>
  <si>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</si>
  <si>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</si>
  <si>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</si>
  <si>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</si>
  <si>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</si>
  <si>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</si>
  <si>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</si>
  <si>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</si>
  <si>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</si>
  <si>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</si>
  <si>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</si>
  <si>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</si>
  <si>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</si>
  <si>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</si>
  <si>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</si>
  <si>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</si>
  <si>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</si>
  <si>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</si>
  <si>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</si>
  <si>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</si>
  <si>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</si>
  <si>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</si>
  <si>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</si>
  <si>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</si>
  <si>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</si>
  <si>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</si>
  <si>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</si>
  <si>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</si>
  <si>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</si>
  <si>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</si>
  <si>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</si>
  <si>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</si>
  <si>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</si>
  <si>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</si>
  <si>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</si>
  <si>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</si>
  <si>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</si>
  <si>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</si>
  <si>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</si>
  <si>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</si>
  <si>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</si>
  <si>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</si>
  <si>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</si>
  <si>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</si>
  <si>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</si>
  <si>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</si>
  <si>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</si>
  <si>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</si>
  <si>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</si>
  <si>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</si>
  <si>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</si>
  <si>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</si>
  <si>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</si>
  <si>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</si>
  <si>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</si>
  <si>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</si>
  <si>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</si>
  <si>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</si>
  <si>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</si>
  <si>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</si>
  <si>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</si>
  <si>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</si>
  <si>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</si>
  <si>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</si>
  <si>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</si>
  <si>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</si>
  <si>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</si>
  <si>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</si>
  <si>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</si>
  <si>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</si>
  <si>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</si>
  <si>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</si>
  <si>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</si>
  <si>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</si>
  <si>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</si>
  <si>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</si>
  <si>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</si>
  <si>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</si>
  <si>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</si>
  <si>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</si>
  <si>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</si>
  <si>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</si>
  <si>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</si>
  <si>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</si>
  <si>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</si>
  <si>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</si>
  <si>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</si>
  <si>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</si>
  <si>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</si>
  <si>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</si>
  <si>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</si>
  <si>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</si>
  <si>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</si>
  <si>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</si>
  <si>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</si>
  <si>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</si>
  <si>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</si>
  <si>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</si>
  <si>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</si>
  <si>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</si>
  <si>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</si>
  <si>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</si>
  <si>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</si>
  <si>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</si>
  <si>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</si>
  <si>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</si>
  <si>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</si>
  <si>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</si>
  <si>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</si>
  <si>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</si>
  <si>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</si>
  <si>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</si>
  <si>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</si>
  <si>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</si>
  <si>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</si>
  <si>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</si>
  <si>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</si>
  <si>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</si>
  <si>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</si>
  <si>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</si>
  <si>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</si>
  <si>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</si>
  <si>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</si>
  <si>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</si>
  <si>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</si>
  <si>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</si>
  <si>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</si>
  <si>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</si>
  <si>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</si>
  <si>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</si>
  <si>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</si>
  <si>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</si>
  <si>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</si>
  <si>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</si>
  <si>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</si>
  <si>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</si>
  <si>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</si>
  <si>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</si>
  <si>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</si>
  <si>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</si>
  <si>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</si>
  <si>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</si>
  <si>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</si>
  <si>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</si>
  <si>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</si>
  <si>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</si>
  <si>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</si>
  <si>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</si>
  <si>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</si>
  <si>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</si>
  <si>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</si>
  <si>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</si>
  <si>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</si>
  <si>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</si>
  <si>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</si>
  <si>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</si>
  <si>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</si>
  <si>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</si>
  <si>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</si>
  <si>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</si>
  <si>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</si>
  <si>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</si>
  <si>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</si>
  <si>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</si>
  <si>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</si>
  <si>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</si>
  <si>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</si>
  <si>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</si>
  <si>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</si>
  <si>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</si>
  <si>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</si>
  <si>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</si>
  <si>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</si>
  <si>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</si>
  <si>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</si>
  <si>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</si>
  <si>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</si>
  <si>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</si>
  <si>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</si>
  <si>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</si>
  <si>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</si>
  <si>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</si>
  <si>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</si>
  <si>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</si>
  <si>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</si>
  <si>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</si>
  <si>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</si>
  <si>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</si>
  <si>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</si>
  <si>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</si>
  <si>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</si>
  <si>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</si>
  <si>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</si>
  <si>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</si>
  <si>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</si>
  <si>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</si>
  <si>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</si>
  <si>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</si>
  <si>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</si>
  <si>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</si>
  <si>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</si>
  <si>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</si>
  <si>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</si>
  <si>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</si>
  <si>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</si>
  <si>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</si>
  <si>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</si>
  <si>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</si>
  <si>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</si>
  <si>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</si>
  <si>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</si>
  <si>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</si>
  <si>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</si>
  <si>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</si>
  <si>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</si>
  <si>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</si>
  <si>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</si>
  <si>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</si>
  <si>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</si>
  <si>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</si>
  <si>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</si>
  <si>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</si>
  <si>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</si>
  <si>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</si>
  <si>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</si>
  <si>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</si>
  <si>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</si>
  <si>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</si>
  <si>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</si>
  <si>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</si>
  <si>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</si>
  <si>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</si>
  <si>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</si>
  <si>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</si>
  <si>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</si>
  <si>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</si>
  <si>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</si>
  <si>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</si>
  <si>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</si>
  <si>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</si>
  <si>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</si>
  <si>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</si>
  <si>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</si>
  <si>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</si>
  <si>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</si>
  <si>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</si>
  <si>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</si>
  <si>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</si>
  <si>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</si>
  <si>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</si>
  <si>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</si>
  <si>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</si>
  <si>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</si>
  <si>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</si>
  <si>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</si>
  <si>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</si>
  <si>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</si>
  <si>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</si>
  <si>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</si>
  <si>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</si>
  <si>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</si>
  <si>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</si>
  <si>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</si>
  <si>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</si>
  <si>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</si>
  <si>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</si>
  <si>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</si>
  <si>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</si>
  <si>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</si>
  <si>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</si>
  <si>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</si>
  <si>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</si>
  <si>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</si>
  <si>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</si>
  <si>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</si>
  <si>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</si>
  <si>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</si>
  <si>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</si>
  <si>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</si>
  <si>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</si>
  <si>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</si>
  <si>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</si>
  <si>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</si>
  <si>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</si>
  <si>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</si>
  <si>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</si>
  <si>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</si>
  <si>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</si>
  <si>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</si>
  <si>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</si>
  <si>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</si>
  <si>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</si>
  <si>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</si>
  <si>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</si>
  <si>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</si>
  <si>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</si>
  <si>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</si>
  <si>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</si>
  <si>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</si>
  <si>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</si>
  <si>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</si>
  <si>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</si>
  <si>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</si>
  <si>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</si>
  <si>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</si>
  <si>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</si>
  <si>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</si>
  <si>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</si>
  <si>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</si>
  <si>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</si>
  <si>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</si>
  <si>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</si>
  <si>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</si>
  <si>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</si>
  <si>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</si>
  <si>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</si>
  <si>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</si>
  <si>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</si>
  <si>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</si>
  <si>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</si>
  <si>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</si>
  <si>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</si>
  <si>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</si>
  <si>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</si>
  <si>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</si>
  <si>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</si>
  <si>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</si>
  <si>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</si>
  <si>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</si>
  <si>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</si>
  <si>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</si>
  <si>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</si>
  <si>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</si>
  <si>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</si>
  <si>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</si>
  <si>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</si>
  <si>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</si>
  <si>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</si>
  <si>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</si>
  <si>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</si>
  <si>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</si>
  <si>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</si>
  <si>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</si>
  <si>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</si>
  <si>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</si>
  <si>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</si>
  <si>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</si>
  <si>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</si>
  <si>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</si>
  <si>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</si>
  <si>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</si>
  <si>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</si>
  <si>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</si>
  <si>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</si>
  <si>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</si>
  <si>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</si>
  <si>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</si>
  <si>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</si>
  <si>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</si>
  <si>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</si>
  <si>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</si>
  <si>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</si>
  <si>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</si>
  <si>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</si>
  <si>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</si>
  <si>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</si>
  <si>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</si>
  <si>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</si>
  <si>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</si>
  <si>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</si>
  <si>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</si>
  <si>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</si>
  <si>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</si>
  <si>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</si>
  <si>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</si>
  <si>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</si>
  <si>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</si>
  <si>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</si>
  <si>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</si>
  <si>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</si>
  <si>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</si>
  <si>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</si>
  <si>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</si>
  <si>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</si>
  <si>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</si>
  <si>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</si>
  <si>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</si>
  <si>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</si>
  <si>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</si>
  <si>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</si>
  <si>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</si>
  <si>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</si>
  <si>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</si>
  <si>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</si>
  <si>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</si>
  <si>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</si>
  <si>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</si>
  <si>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</si>
  <si>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</si>
  <si>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</si>
  <si>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</si>
  <si>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</si>
  <si>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</si>
  <si>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</si>
  <si>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</si>
  <si>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</si>
  <si>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</si>
  <si>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</si>
  <si>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</si>
  <si>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</si>
  <si>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</si>
  <si>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</si>
  <si>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</si>
  <si>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</si>
  <si>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</si>
  <si>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</si>
  <si>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</si>
  <si>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</si>
  <si>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</si>
  <si>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</si>
  <si>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</si>
  <si>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</si>
  <si>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</si>
  <si>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</si>
  <si>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</si>
  <si>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</si>
  <si>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</si>
  <si>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</si>
  <si>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</si>
  <si>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</si>
  <si>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</si>
  <si>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</si>
  <si>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</si>
  <si>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</si>
  <si>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</si>
  <si>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</si>
  <si>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</si>
  <si>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</si>
  <si>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</si>
  <si>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</si>
  <si>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</si>
  <si>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</si>
  <si>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</si>
  <si>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</si>
  <si>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</si>
  <si>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</si>
  <si>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</si>
  <si>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</si>
  <si>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</si>
  <si>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</si>
  <si>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</si>
  <si>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</si>
  <si>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</si>
  <si>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</si>
  <si>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</si>
  <si>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</si>
  <si>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</si>
  <si>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</si>
  <si>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</si>
  <si>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</si>
  <si>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</si>
  <si>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</si>
  <si>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</si>
  <si>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</si>
  <si>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</si>
  <si>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</si>
  <si>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</si>
  <si>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</si>
  <si>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</si>
  <si>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</si>
  <si>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</si>
  <si>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</si>
  <si>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</si>
  <si>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</si>
  <si>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</si>
  <si>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</si>
  <si>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</si>
  <si>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</si>
  <si>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</si>
  <si>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</si>
  <si>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</si>
  <si>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</si>
  <si>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</si>
  <si>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</si>
  <si>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</si>
  <si>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</si>
  <si>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</si>
  <si>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</si>
  <si>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</si>
  <si>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</si>
  <si>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</si>
  <si>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</si>
  <si>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</si>
  <si>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</si>
  <si>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</si>
  <si>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</si>
  <si>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</si>
  <si>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</si>
  <si>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</si>
  <si>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</si>
  <si>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</si>
  <si>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</si>
  <si>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</si>
  <si>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</si>
  <si>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</si>
  <si>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</si>
  <si>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</si>
  <si>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</si>
  <si>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</si>
  <si>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</si>
  <si>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</si>
  <si>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</si>
  <si>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</si>
  <si>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</si>
  <si>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</si>
  <si>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</si>
  <si>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</si>
  <si>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</si>
  <si>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</si>
  <si>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</si>
  <si>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</si>
  <si>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</si>
  <si>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</si>
  <si>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</si>
  <si>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</si>
  <si>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</si>
  <si>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</si>
  <si>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</si>
  <si>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</si>
  <si>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</si>
  <si>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</si>
  <si>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</si>
  <si>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</si>
  <si>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</si>
  <si>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</si>
  <si>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</si>
  <si>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</si>
  <si>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</si>
  <si>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</si>
  <si>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</si>
  <si>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</si>
  <si>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</si>
  <si>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</si>
  <si>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</si>
  <si>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</si>
  <si>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</si>
  <si>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</si>
  <si>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</si>
  <si>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</si>
  <si>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</si>
  <si>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</si>
  <si>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</si>
  <si>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</si>
  <si>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</si>
  <si>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</si>
  <si>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</si>
  <si>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</si>
  <si>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</si>
  <si>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</si>
  <si>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</si>
  <si>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</si>
  <si>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</si>
  <si>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</si>
  <si>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</si>
  <si>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</si>
  <si>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</si>
  <si>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</si>
  <si>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</si>
  <si>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</si>
  <si>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</si>
  <si>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</si>
  <si>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</si>
  <si>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</si>
  <si>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</si>
  <si>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</si>
  <si>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</si>
  <si>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</si>
  <si>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</si>
  <si>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</si>
  <si>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</si>
  <si>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</si>
  <si>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</si>
  <si>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</si>
  <si>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</si>
  <si>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</si>
  <si>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</si>
  <si>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</si>
  <si>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</si>
  <si>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</si>
  <si>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</si>
  <si>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</si>
  <si>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</si>
  <si>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</si>
  <si>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</si>
  <si>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</si>
  <si>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</si>
  <si>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</si>
  <si>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</si>
  <si>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</si>
  <si>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</si>
  <si>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</si>
  <si>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</si>
  <si>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</si>
  <si>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</si>
  <si>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</si>
  <si>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</si>
  <si>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</si>
  <si>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</si>
  <si>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</si>
  <si>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</si>
  <si>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</si>
  <si>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</si>
  <si>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</si>
  <si>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</si>
  <si>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</si>
  <si>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</si>
  <si>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</si>
  <si>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</si>
  <si>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</si>
  <si>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</si>
  <si>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</si>
  <si>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</si>
  <si>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</si>
  <si>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</si>
  <si>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</si>
  <si>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</si>
  <si>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</si>
  <si>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</si>
  <si>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</si>
  <si>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</si>
  <si>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</si>
  <si>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</si>
  <si>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</si>
  <si>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</si>
  <si>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</si>
  <si>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</si>
  <si>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</si>
  <si>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</si>
  <si>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</si>
  <si>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</si>
  <si>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</si>
  <si>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</si>
  <si>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</si>
  <si>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</si>
  <si>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</si>
  <si>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</si>
  <si>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</si>
  <si>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</si>
  <si>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</si>
  <si>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</si>
  <si>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</si>
  <si>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</si>
  <si>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</si>
  <si>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</si>
  <si>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</si>
  <si>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</si>
  <si>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</si>
  <si>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</si>
  <si>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</si>
  <si>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</si>
  <si>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</si>
  <si>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</si>
  <si>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</si>
  <si>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</si>
  <si>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</si>
  <si>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</si>
  <si>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</si>
  <si>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</si>
  <si>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</si>
  <si>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</si>
  <si>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</si>
  <si>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</si>
  <si>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</si>
  <si>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</si>
  <si>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</si>
  <si>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</si>
  <si>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</si>
  <si>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</si>
  <si>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</si>
  <si>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</si>
  <si>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</si>
  <si>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</si>
  <si>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</si>
  <si>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</si>
  <si>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</si>
  <si>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</si>
  <si>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</si>
  <si>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</si>
  <si>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</si>
  <si>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</si>
  <si>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</si>
  <si>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</si>
  <si>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</si>
  <si>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</si>
  <si>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</si>
  <si>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</si>
  <si>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</si>
  <si>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</si>
  <si>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</si>
  <si>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</si>
  <si>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</si>
  <si>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</si>
  <si>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</si>
  <si>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</si>
  <si>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</si>
  <si>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</si>
  <si>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</si>
  <si>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</si>
  <si>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</si>
  <si>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</si>
  <si>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</si>
  <si>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</si>
  <si>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</si>
  <si>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</si>
  <si>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</si>
  <si>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</si>
  <si>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</si>
  <si>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</si>
  <si>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</si>
  <si>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</si>
  <si>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</si>
  <si>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</si>
  <si>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</si>
  <si>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</si>
  <si>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</si>
  <si>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</si>
  <si>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</si>
  <si>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</si>
  <si>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</si>
  <si>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</si>
  <si>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</si>
  <si>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</si>
  <si>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</si>
  <si>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</si>
  <si>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</si>
  <si>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</si>
  <si>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</si>
  <si>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</si>
  <si>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</si>
  <si>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</si>
  <si>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</si>
  <si>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</si>
  <si>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</si>
  <si>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</si>
  <si>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</si>
  <si>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</si>
  <si>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</si>
  <si>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</si>
  <si>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</si>
  <si>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</si>
  <si>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</si>
  <si>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</si>
  <si>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</si>
  <si>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</si>
  <si>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</si>
  <si>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</si>
  <si>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</si>
  <si>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</si>
  <si>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</si>
  <si>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</si>
  <si>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</si>
  <si>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</si>
  <si>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</si>
  <si>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</si>
  <si>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</si>
  <si>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</si>
  <si>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</si>
  <si>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</si>
  <si>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</si>
  <si>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</si>
  <si>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</si>
  <si>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</si>
  <si>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</si>
  <si>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</si>
  <si>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</si>
  <si>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</si>
  <si>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</si>
  <si>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</si>
  <si>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</si>
  <si>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</si>
  <si>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</si>
  <si>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</si>
  <si>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</si>
  <si>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</si>
  <si>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</si>
  <si>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</si>
  <si>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</si>
  <si>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</si>
  <si>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</si>
  <si>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</si>
  <si>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</si>
  <si>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</si>
  <si>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</si>
  <si>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</si>
  <si>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</si>
  <si>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</si>
  <si>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</si>
  <si>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</si>
  <si>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</si>
  <si>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</si>
  <si>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</si>
  <si>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</si>
  <si>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</si>
  <si>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</si>
  <si>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</si>
  <si>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</si>
  <si>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</si>
  <si>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</si>
  <si>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</si>
  <si>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</si>
  <si>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</si>
  <si>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</si>
  <si>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</si>
  <si>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</si>
  <si>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</si>
  <si>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</si>
  <si>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</si>
  <si>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</si>
  <si>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</si>
  <si>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</si>
  <si>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</si>
  <si>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</si>
  <si>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</si>
  <si>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</si>
  <si>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</si>
  <si>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</si>
  <si>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</si>
  <si>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</si>
  <si>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</si>
  <si>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</si>
  <si>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</si>
  <si>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</si>
  <si>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</si>
  <si>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</si>
  <si>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</si>
  <si>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</si>
  <si>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</si>
  <si>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</si>
  <si>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</si>
  <si>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</si>
  <si>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</si>
  <si>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</si>
  <si>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</si>
  <si>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</si>
  <si>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</si>
  <si>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</si>
  <si>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</si>
  <si>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</si>
  <si>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</si>
  <si>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</si>
  <si>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</si>
  <si>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</si>
  <si>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</si>
  <si>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</si>
  <si>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</si>
  <si>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</si>
  <si>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</si>
  <si>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</si>
  <si>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</si>
  <si>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</si>
  <si>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</si>
  <si>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</si>
  <si>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</si>
  <si>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</si>
  <si>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</si>
  <si>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</si>
  <si>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</si>
  <si>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</si>
  <si>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</si>
  <si>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</si>
  <si>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</si>
  <si>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</si>
  <si>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</si>
  <si>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</si>
  <si>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</si>
  <si>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</si>
  <si>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</si>
  <si>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</si>
  <si>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</si>
  <si>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</si>
  <si>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</si>
  <si>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</si>
  <si>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</si>
  <si>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</si>
  <si>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</si>
  <si>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</si>
  <si>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</si>
  <si>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</si>
  <si>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</si>
  <si>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</si>
  <si>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</si>
  <si>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</si>
  <si>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</si>
  <si>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</si>
  <si>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</si>
  <si>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</si>
  <si>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</si>
  <si>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</si>
  <si>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</si>
  <si>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</si>
  <si>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</si>
  <si>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</si>
  <si>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</si>
  <si>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</si>
  <si>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</si>
  <si>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</si>
  <si>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</si>
  <si>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</si>
  <si>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</si>
  <si>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</si>
  <si>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</si>
  <si>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</si>
  <si>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</si>
  <si>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</si>
  <si>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</si>
  <si>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</si>
  <si>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</si>
  <si>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</si>
  <si>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</si>
  <si>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</si>
  <si>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</si>
  <si>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</si>
  <si>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</si>
  <si>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</si>
  <si>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</si>
  <si>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</si>
  <si>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</si>
  <si>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</si>
  <si>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</si>
  <si>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</si>
  <si>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</si>
  <si>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</si>
  <si>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</si>
  <si>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</si>
  <si>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</si>
  <si>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</si>
  <si>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</si>
  <si>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</si>
  <si>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</si>
  <si>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</si>
  <si>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</si>
  <si>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</si>
  <si>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</si>
  <si>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</si>
  <si>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</si>
  <si>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</si>
  <si>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</si>
  <si>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</si>
  <si>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</si>
  <si>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</si>
  <si>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</si>
  <si>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</si>
  <si>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</si>
  <si>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</si>
  <si>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</si>
  <si>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</si>
  <si>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</si>
  <si>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</si>
  <si>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</si>
  <si>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</si>
  <si>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</si>
  <si>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</si>
  <si>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</si>
  <si>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</si>
  <si>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</si>
  <si>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</si>
  <si>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</si>
  <si>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</si>
  <si>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</si>
  <si>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</si>
  <si>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</si>
  <si>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</si>
  <si>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</si>
  <si>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</si>
  <si>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</si>
  <si>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</si>
  <si>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</si>
  <si>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</si>
  <si>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</si>
  <si>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</si>
  <si>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</si>
  <si>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</si>
  <si>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</si>
  <si>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</si>
  <si>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</si>
  <si>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</si>
  <si>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</si>
  <si>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</si>
  <si>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</si>
  <si>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</si>
  <si>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</si>
  <si>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</si>
  <si>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</si>
  <si>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</si>
  <si>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</si>
  <si>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</si>
  <si>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</si>
  <si>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</si>
  <si>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</si>
  <si>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</si>
  <si>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</si>
  <si>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</si>
  <si>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</si>
  <si>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</si>
  <si>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</si>
  <si>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</si>
  <si>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</si>
  <si>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</si>
  <si>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</si>
  <si>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</si>
  <si>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</si>
  <si>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</si>
  <si>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</si>
  <si>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</si>
  <si>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</si>
  <si>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</si>
  <si>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</si>
  <si>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</si>
  <si>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</si>
  <si>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</si>
  <si>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</si>
  <si>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</si>
  <si>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</si>
  <si>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</si>
  <si>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</si>
  <si>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</si>
  <si>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</si>
  <si>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</si>
  <si>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</si>
  <si>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</si>
  <si>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</si>
  <si>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</si>
  <si>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</si>
  <si>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</si>
  <si>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</si>
  <si>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</si>
  <si>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</si>
  <si>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</si>
  <si>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</si>
  <si>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</si>
  <si>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</si>
  <si>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</si>
  <si>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</si>
  <si>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</si>
  <si>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</si>
  <si>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</si>
  <si>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</si>
  <si>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</si>
  <si>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</si>
  <si>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</si>
  <si>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</si>
  <si>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</si>
  <si>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</si>
  <si>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</si>
  <si>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</si>
  <si>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</si>
  <si>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</si>
  <si>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</si>
  <si>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</si>
  <si>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</si>
  <si>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</si>
  <si>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</si>
  <si>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</si>
  <si>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</si>
  <si>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</si>
  <si>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</si>
  <si>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</si>
  <si>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</si>
  <si>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</si>
  <si>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</si>
  <si>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</si>
  <si>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</si>
  <si>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</si>
  <si>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</si>
  <si>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</si>
  <si>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</si>
  <si>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</si>
  <si>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</si>
  <si>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</si>
  <si>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</si>
  <si>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</si>
  <si>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</si>
  <si>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</si>
  <si>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</si>
  <si>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</si>
  <si>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</si>
  <si>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</si>
  <si>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</si>
  <si>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</si>
  <si>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</si>
  <si>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</si>
  <si>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</si>
  <si>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</si>
  <si>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</si>
  <si>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</si>
  <si>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</si>
  <si>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</si>
  <si>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</si>
  <si>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</si>
  <si>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</si>
  <si>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</si>
  <si>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</si>
  <si>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</si>
  <si>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</si>
  <si>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</si>
  <si>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</si>
  <si>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</si>
  <si>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</si>
  <si>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</si>
  <si>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</si>
  <si>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</si>
  <si>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</si>
  <si>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</si>
  <si>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</si>
  <si>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</si>
  <si>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</si>
  <si>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</si>
  <si>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</si>
  <si>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</si>
  <si>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</si>
  <si>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</si>
  <si>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</si>
  <si>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</si>
  <si>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</si>
  <si>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</si>
  <si>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</si>
  <si>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</si>
  <si>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</si>
  <si>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</si>
  <si>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</si>
  <si>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</si>
  <si>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</si>
  <si>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</si>
  <si>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</si>
  <si>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</si>
  <si>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</si>
  <si>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</si>
  <si>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</si>
  <si>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</si>
  <si>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</si>
  <si>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</si>
  <si>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</si>
  <si>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</si>
  <si>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</si>
  <si>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</si>
  <si>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</si>
  <si>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</si>
  <si>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</si>
  <si>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</si>
  <si>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</si>
  <si>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</si>
  <si>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</si>
  <si>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</si>
  <si>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</si>
  <si>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</si>
  <si>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</si>
  <si>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</si>
  <si>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</si>
  <si>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</si>
  <si>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</si>
  <si>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</si>
  <si>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</si>
  <si>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</si>
  <si>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</si>
  <si>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</si>
  <si>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</si>
  <si>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</si>
  <si>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</si>
  <si>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</si>
  <si>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</si>
  <si>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</si>
  <si>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</si>
  <si>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</si>
  <si>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</si>
  <si>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</si>
  <si>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</si>
  <si>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</si>
  <si>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</si>
  <si>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</si>
  <si>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</si>
  <si>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</si>
  <si>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</si>
  <si>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</si>
  <si>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</si>
  <si>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</si>
  <si>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</si>
  <si>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</si>
  <si>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</si>
  <si>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</si>
  <si>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</si>
  <si>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</si>
  <si>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</si>
  <si>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</si>
  <si>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</si>
  <si>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</si>
  <si>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</si>
  <si>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</si>
  <si>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</si>
  <si>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</si>
  <si>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</si>
  <si>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</si>
  <si>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</si>
  <si>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</si>
  <si>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</si>
  <si>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</si>
  <si>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</si>
  <si>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</si>
  <si>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</si>
  <si>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</si>
  <si>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</si>
  <si>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</si>
  <si>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</si>
  <si>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</si>
  <si>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</si>
  <si>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</si>
  <si>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</si>
  <si>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</si>
  <si>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</si>
  <si>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</si>
  <si>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</si>
  <si>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</si>
  <si>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</si>
  <si>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</si>
  <si>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</si>
  <si>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</si>
  <si>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</si>
  <si>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</si>
  <si>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</si>
  <si>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</si>
  <si>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</si>
  <si>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</si>
  <si>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</si>
  <si>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</si>
  <si>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</si>
  <si>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</si>
  <si>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</si>
  <si>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</si>
  <si>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</si>
  <si>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</si>
  <si>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</si>
  <si>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</si>
  <si>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</si>
  <si>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</si>
  <si>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</si>
  <si>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</si>
  <si>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</si>
  <si>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</si>
  <si>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</si>
  <si>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</si>
  <si>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</si>
  <si>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</si>
  <si>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</si>
  <si>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</si>
  <si>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</si>
  <si>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</si>
  <si>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</si>
  <si>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</si>
  <si>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</si>
  <si>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</si>
  <si>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</si>
  <si>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</si>
  <si>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</si>
  <si>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</si>
  <si>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</si>
  <si>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</si>
  <si>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</si>
  <si>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</si>
  <si>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</si>
  <si>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</si>
  <si>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</si>
  <si>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</si>
  <si>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</si>
  <si>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</si>
  <si>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</si>
  <si>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</si>
  <si>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</si>
  <si>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</si>
  <si>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</si>
  <si>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</si>
  <si>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</si>
  <si>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</si>
  <si>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</si>
  <si>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</si>
  <si>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</si>
  <si>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</si>
  <si>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</si>
  <si>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</si>
  <si>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</si>
  <si>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</si>
  <si>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</si>
  <si>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</si>
  <si>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</si>
  <si>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</si>
  <si>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</si>
  <si>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</si>
  <si>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</si>
  <si>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</si>
  <si>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</si>
  <si>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</si>
  <si>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</si>
  <si>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</si>
  <si>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</si>
  <si>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</si>
  <si>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</si>
  <si>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</si>
  <si>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</si>
  <si>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</si>
  <si>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</si>
  <si>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</si>
  <si>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</si>
  <si>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</si>
  <si>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</si>
  <si>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</si>
  <si>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</si>
  <si>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</si>
  <si>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</si>
  <si>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</si>
  <si>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</si>
  <si>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</si>
  <si>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</si>
  <si>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</si>
  <si>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</si>
  <si>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</si>
  <si>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</si>
  <si>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</si>
  <si>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</si>
  <si>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</si>
  <si>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</si>
  <si>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</si>
  <si>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</si>
  <si>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</si>
  <si>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</si>
  <si>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</si>
  <si>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</si>
  <si>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</si>
  <si>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</si>
  <si>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</si>
  <si>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</si>
  <si>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</si>
  <si>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</si>
  <si>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</si>
  <si>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</si>
  <si>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</si>
  <si>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</si>
  <si>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</si>
  <si>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</si>
  <si>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</si>
  <si>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</si>
  <si>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</si>
  <si>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</si>
  <si>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</si>
  <si>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</si>
  <si>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</si>
  <si>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</si>
  <si>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</si>
  <si>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</si>
  <si>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</si>
  <si>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</si>
  <si>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</si>
  <si>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</si>
  <si>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</si>
  <si>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</si>
  <si>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</si>
  <si>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</si>
  <si>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</si>
  <si>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</si>
  <si>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</si>
  <si>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</si>
  <si>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</si>
  <si>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</si>
  <si>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</si>
  <si>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</si>
  <si>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</si>
  <si>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</si>
  <si>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</si>
  <si>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</si>
  <si>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</si>
  <si>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</si>
  <si>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</si>
  <si>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</si>
  <si>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</si>
  <si>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</si>
  <si>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</si>
  <si>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</si>
  <si>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</si>
  <si>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</si>
  <si>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</si>
  <si>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</si>
  <si>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</si>
  <si>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</si>
  <si>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</si>
  <si>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</si>
  <si>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</si>
  <si>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</si>
  <si>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</si>
  <si>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</si>
  <si>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</si>
  <si>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</si>
  <si>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</si>
  <si>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</si>
  <si>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</si>
  <si>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</si>
  <si>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</si>
  <si>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</si>
  <si>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</si>
  <si>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</si>
  <si>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</si>
  <si>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</si>
  <si>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</si>
  <si>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</si>
  <si>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</si>
  <si>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</si>
  <si>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</si>
  <si>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</si>
  <si>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</si>
  <si>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</si>
  <si>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</si>
  <si>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</si>
  <si>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</si>
  <si>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</si>
  <si>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</si>
  <si>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</si>
  <si>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</si>
  <si>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</si>
  <si>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</si>
  <si>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</si>
  <si>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</si>
  <si>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</si>
  <si>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</si>
  <si>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</si>
  <si>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</si>
  <si>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</si>
  <si>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</si>
  <si>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</si>
  <si>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</si>
  <si>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</si>
  <si>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</si>
  <si>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</si>
  <si>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</si>
  <si>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</si>
  <si>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</si>
  <si>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</si>
  <si>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</si>
  <si>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</si>
  <si>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</si>
  <si>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</si>
  <si>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</si>
  <si>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</si>
  <si>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</si>
  <si>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</si>
  <si>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</si>
  <si>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</si>
  <si>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</si>
  <si>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</si>
  <si>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</si>
  <si>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</si>
  <si>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</si>
  <si>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</si>
  <si>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</si>
  <si>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</si>
  <si>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</si>
  <si>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</si>
  <si>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</si>
  <si>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</si>
  <si>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</si>
  <si>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</si>
  <si>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</si>
  <si>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</si>
  <si>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</si>
  <si>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</si>
  <si>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</si>
  <si>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</si>
  <si>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</si>
  <si>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</si>
  <si>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</si>
  <si>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</si>
  <si>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</si>
  <si>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</si>
  <si>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</si>
  <si>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</si>
  <si>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</si>
  <si>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</si>
  <si>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</si>
  <si>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</si>
  <si>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</si>
  <si>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</si>
  <si>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</si>
  <si>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</si>
  <si>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</si>
  <si>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</si>
  <si>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</si>
  <si>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</si>
  <si>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</si>
  <si>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</si>
  <si>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</si>
  <si>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</si>
  <si>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</si>
  <si>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</si>
  <si>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</si>
  <si>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</si>
  <si>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</si>
  <si>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</si>
  <si>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</si>
  <si>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</si>
  <si>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</si>
  <si>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</si>
  <si>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</si>
  <si>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</si>
  <si>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</si>
  <si>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</si>
  <si>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</si>
  <si>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</si>
  <si>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</si>
  <si>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</si>
  <si>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</si>
  <si>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</si>
  <si>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</si>
  <si>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</si>
  <si>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</si>
  <si>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</si>
  <si>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</si>
  <si>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</si>
  <si>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</si>
  <si>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</si>
  <si>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</si>
  <si>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</si>
  <si>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</si>
  <si>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</si>
  <si>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</si>
  <si>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</si>
  <si>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</si>
  <si>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</si>
  <si>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</si>
  <si>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</si>
  <si>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</si>
  <si>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</si>
  <si>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</si>
  <si>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</si>
  <si>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</si>
  <si>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</si>
  <si>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</si>
  <si>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</si>
  <si>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</si>
  <si>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</si>
  <si>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</si>
  <si>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</si>
  <si>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</si>
  <si>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</si>
  <si>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</si>
  <si>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</si>
  <si>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</si>
  <si>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</si>
  <si>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</si>
  <si>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</si>
  <si>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</si>
  <si>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</si>
  <si>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</si>
  <si>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</si>
  <si>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</si>
  <si>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</si>
  <si>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</si>
  <si>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</si>
  <si>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</si>
  <si>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</si>
  <si>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</si>
  <si>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</si>
  <si>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</si>
  <si>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</si>
  <si>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</si>
  <si>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</si>
  <si>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</si>
  <si>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</si>
  <si>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</si>
  <si>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</si>
  <si>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</si>
  <si>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</si>
  <si>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</si>
  <si>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</si>
  <si>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</si>
  <si>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</si>
  <si>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</si>
  <si>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</si>
  <si>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</si>
  <si>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</si>
  <si>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</si>
  <si>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</si>
  <si>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</si>
  <si>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</si>
  <si>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</si>
  <si>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</si>
  <si>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</si>
  <si>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</si>
  <si>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</si>
  <si>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</si>
  <si>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</si>
  <si>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</si>
  <si>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</si>
  <si>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</si>
  <si>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</si>
  <si>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</si>
  <si>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</si>
  <si>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</si>
  <si>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</si>
  <si>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</si>
  <si>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</si>
  <si>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</si>
  <si>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</si>
  <si>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</si>
  <si>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</si>
  <si>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</si>
  <si>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</si>
  <si>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</si>
  <si>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</si>
  <si>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</si>
  <si>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</si>
  <si>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</si>
  <si>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</si>
  <si>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</si>
  <si>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</si>
  <si>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</si>
  <si>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</si>
  <si>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</si>
  <si>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</si>
  <si>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</si>
  <si>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</si>
  <si>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</si>
  <si>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</si>
  <si>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</si>
  <si>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</si>
  <si>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</si>
  <si>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</si>
  <si>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</si>
  <si>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</si>
  <si>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</si>
  <si>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</si>
  <si>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</si>
  <si>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</si>
  <si>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</si>
  <si>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</si>
  <si>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</si>
  <si>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</si>
  <si>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</si>
  <si>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</si>
  <si>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</si>
  <si>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</si>
  <si>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</si>
  <si>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</si>
  <si>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</si>
  <si>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</si>
  <si>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</si>
  <si>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</si>
  <si>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</si>
  <si>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</si>
  <si>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</si>
  <si>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</si>
  <si>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</si>
  <si>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</si>
  <si>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</si>
  <si>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</si>
  <si>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</si>
  <si>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</si>
  <si>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</si>
  <si>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</si>
  <si>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</si>
  <si>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</si>
  <si>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</si>
  <si>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</si>
  <si>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</si>
  <si>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</si>
  <si>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</si>
  <si>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</si>
  <si>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</si>
  <si>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</si>
  <si>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</si>
  <si>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</si>
  <si>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</si>
  <si>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</si>
  <si>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</si>
  <si>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</si>
  <si>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</si>
  <si>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</si>
  <si>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</si>
  <si>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</si>
  <si>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</si>
  <si>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</si>
  <si>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</si>
  <si>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</si>
  <si>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</si>
  <si>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</si>
  <si>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</si>
  <si>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</si>
  <si>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</si>
  <si>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</si>
  <si>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</si>
  <si>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</si>
  <si>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</si>
  <si>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</si>
  <si>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</si>
  <si>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</si>
  <si>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</si>
  <si>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</si>
  <si>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</si>
  <si>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</si>
  <si>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</si>
  <si>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</si>
  <si>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</si>
  <si>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</si>
  <si>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</si>
  <si>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</si>
  <si>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</si>
  <si>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</si>
  <si>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</si>
  <si>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</si>
  <si>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</si>
  <si>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</si>
  <si>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</si>
  <si>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</si>
  <si>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</si>
  <si>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</si>
  <si>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</si>
  <si>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</si>
  <si>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</si>
  <si>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</si>
  <si>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</si>
  <si>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</si>
  <si>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</si>
  <si>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</si>
  <si>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</si>
  <si>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</si>
  <si>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</si>
  <si>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</si>
  <si>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</si>
  <si>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</si>
  <si>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</si>
  <si>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</si>
  <si>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</si>
  <si>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</si>
  <si>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</si>
  <si>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</si>
  <si>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</si>
  <si>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</si>
  <si>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</si>
  <si>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</si>
  <si>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</si>
  <si>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</si>
  <si>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</si>
  <si>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</si>
  <si>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</si>
  <si>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</si>
  <si>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</si>
  <si>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</si>
  <si>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</si>
  <si>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</si>
  <si>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</si>
  <si>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</si>
  <si>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</si>
  <si>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</si>
  <si>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</si>
  <si>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</si>
  <si>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</si>
  <si>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</si>
  <si>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</si>
  <si>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</si>
  <si>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</si>
  <si>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</si>
  <si>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</si>
  <si>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</si>
  <si>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</si>
  <si>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</si>
  <si>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</si>
  <si>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</si>
  <si>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</si>
  <si>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</si>
  <si>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</si>
  <si>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</si>
  <si>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</si>
  <si>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</si>
  <si>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</si>
  <si>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</si>
  <si>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</si>
  <si>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</si>
  <si>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</si>
  <si>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</si>
  <si>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</si>
  <si>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</si>
  <si>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</si>
  <si>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</si>
  <si>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</si>
  <si>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</si>
  <si>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</si>
  <si>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</si>
  <si>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</si>
  <si>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</si>
  <si>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</si>
  <si>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</si>
  <si>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</si>
  <si>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</si>
  <si>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</si>
  <si>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</si>
  <si>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</si>
  <si>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</si>
  <si>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</si>
  <si>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</si>
  <si>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</si>
  <si>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</si>
  <si>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</si>
  <si>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</si>
  <si>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</si>
  <si>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</si>
  <si>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</si>
  <si>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</si>
  <si>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</si>
  <si>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</si>
  <si>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</si>
  <si>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</si>
  <si>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</si>
  <si>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</si>
  <si>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</si>
  <si>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</si>
  <si>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</si>
  <si>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</si>
  <si>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</si>
  <si>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</si>
  <si>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</si>
  <si>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</si>
  <si>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</si>
  <si>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</si>
  <si>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</si>
  <si>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</si>
  <si>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</si>
  <si>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</si>
  <si>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</si>
  <si>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</si>
  <si>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</si>
  <si>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</si>
  <si>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</si>
  <si>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</si>
  <si>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</si>
  <si>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</si>
  <si>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</si>
  <si>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</si>
  <si>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</si>
  <si>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</si>
  <si>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</si>
  <si>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</si>
  <si>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</si>
  <si>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</si>
  <si>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</si>
  <si>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</si>
  <si>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</si>
  <si>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</si>
  <si>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</si>
  <si>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</si>
  <si>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</si>
  <si>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</si>
  <si>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</si>
  <si>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</si>
  <si>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</si>
  <si>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</si>
  <si>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</si>
  <si>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</si>
  <si>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</si>
  <si>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</si>
  <si>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</si>
  <si>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</si>
  <si>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</si>
  <si>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</si>
  <si>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</si>
  <si>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</si>
  <si>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</si>
  <si>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</si>
  <si>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</si>
  <si>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</si>
  <si>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</si>
  <si>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</si>
  <si>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</si>
  <si>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</si>
  <si>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</si>
  <si>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</si>
  <si>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</si>
  <si>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</si>
  <si>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</si>
  <si>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</si>
  <si>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</si>
  <si>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</si>
  <si>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</si>
  <si>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</si>
  <si>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</si>
  <si>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</si>
  <si>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</si>
  <si>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</si>
  <si>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</si>
  <si>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</si>
  <si>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</si>
  <si>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</si>
  <si>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</si>
  <si>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</si>
  <si>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</si>
  <si>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</si>
  <si>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</si>
  <si>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</si>
  <si>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</si>
  <si>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</si>
  <si>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</si>
  <si>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</si>
  <si>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</si>
  <si>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</si>
  <si>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</si>
  <si>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</si>
  <si>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</si>
  <si>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</si>
  <si>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</si>
  <si>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</si>
  <si>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</si>
  <si>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</si>
  <si>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</si>
  <si>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</si>
  <si>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</si>
  <si>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</si>
  <si>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</si>
  <si>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</si>
  <si>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</si>
  <si>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</si>
  <si>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</si>
  <si>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</si>
  <si>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</si>
  <si>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</si>
  <si>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</si>
  <si>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</si>
  <si>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</si>
  <si>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</si>
  <si>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</si>
  <si>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</si>
  <si>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</si>
  <si>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</si>
  <si>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</si>
  <si>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</si>
  <si>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</si>
  <si>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</si>
  <si>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</si>
  <si>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</si>
  <si>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</si>
  <si>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</si>
  <si>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</si>
  <si>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</si>
  <si>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</si>
  <si>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</si>
  <si>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</si>
  <si>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</si>
  <si>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</si>
  <si>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</si>
  <si>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</si>
  <si>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</si>
  <si>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</si>
  <si>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</si>
  <si>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</si>
  <si>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</si>
  <si>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</si>
  <si>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</si>
  <si>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</si>
  <si>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</si>
  <si>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</si>
  <si>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</si>
  <si>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</si>
  <si>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</si>
  <si>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</si>
  <si>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</si>
  <si>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</si>
  <si>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</si>
  <si>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</si>
  <si>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</si>
  <si>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</si>
  <si>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</si>
  <si>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</si>
  <si>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</si>
  <si>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</si>
  <si>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</si>
  <si>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</si>
  <si>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</si>
  <si>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</si>
  <si>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</si>
  <si>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</si>
  <si>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</si>
  <si>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</si>
  <si>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</si>
  <si>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</si>
  <si>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</si>
  <si>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</si>
  <si>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</si>
  <si>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</si>
  <si>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</si>
  <si>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</si>
  <si>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</si>
  <si>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</si>
  <si>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</si>
  <si>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</si>
  <si>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</si>
  <si>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</si>
  <si>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</si>
  <si>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</si>
  <si>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</si>
  <si>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</si>
  <si>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</si>
  <si>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</si>
  <si>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</si>
  <si>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</si>
  <si>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</si>
  <si>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</si>
  <si>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</si>
  <si>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</si>
  <si>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</si>
  <si>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</si>
  <si>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</si>
  <si>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</si>
  <si>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</si>
  <si>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</si>
  <si>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</si>
  <si>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</si>
  <si>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</si>
  <si>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</si>
  <si>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</si>
  <si>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</si>
  <si>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</si>
  <si>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</si>
  <si>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</si>
  <si>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</si>
  <si>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</si>
  <si>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</si>
  <si>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</si>
  <si>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</si>
  <si>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</si>
  <si>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</si>
  <si>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</si>
  <si>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</si>
  <si>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</si>
  <si>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</si>
  <si>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</si>
  <si>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</si>
  <si>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</si>
  <si>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</si>
  <si>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</si>
  <si>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</si>
  <si>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</si>
  <si>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</si>
  <si>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</si>
  <si>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</si>
  <si>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</si>
  <si>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</si>
  <si>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</si>
  <si>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</si>
  <si>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</si>
  <si>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</si>
  <si>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</si>
  <si>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</si>
  <si>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</si>
  <si>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</si>
  <si>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</si>
  <si>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</si>
  <si>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</si>
  <si>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</si>
  <si>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</si>
  <si>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</si>
  <si>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</si>
  <si>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</si>
  <si>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</si>
  <si>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</si>
  <si>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</si>
  <si>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</si>
  <si>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</si>
  <si>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</si>
  <si>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</si>
  <si>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</si>
  <si>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</si>
  <si>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</si>
  <si>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</si>
  <si>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</si>
  <si>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</si>
  <si>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</si>
  <si>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</si>
  <si>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</si>
  <si>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</si>
  <si>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</si>
  <si>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</si>
  <si>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</si>
  <si>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</si>
  <si>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</si>
  <si>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</si>
  <si>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</si>
  <si>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</si>
  <si>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</si>
  <si>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</si>
  <si>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</si>
  <si>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</si>
  <si>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</si>
  <si>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</si>
  <si>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</si>
  <si>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</si>
  <si>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</si>
  <si>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</si>
  <si>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</si>
  <si>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</si>
  <si>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</si>
  <si>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</si>
  <si>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</si>
  <si>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</si>
  <si>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</si>
  <si>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</si>
  <si>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</si>
  <si>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</si>
  <si>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</si>
  <si>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</si>
  <si>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</si>
  <si>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</si>
  <si>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</si>
  <si>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</si>
  <si>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</si>
  <si>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</si>
  <si>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</si>
  <si>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</si>
  <si>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</si>
  <si>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</si>
  <si>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</si>
  <si>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</si>
  <si>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</si>
  <si>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</si>
  <si>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</si>
  <si>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</si>
  <si>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</si>
  <si>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</si>
  <si>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</si>
  <si>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</si>
  <si>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</si>
  <si>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</si>
  <si>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</si>
  <si>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</si>
  <si>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</si>
  <si>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</si>
  <si>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</si>
  <si>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</si>
  <si>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</si>
  <si>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</si>
  <si>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</si>
  <si>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</si>
  <si>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</si>
  <si>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</si>
  <si>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</si>
  <si>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</si>
  <si>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</si>
  <si>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</si>
  <si>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</si>
  <si>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</si>
  <si>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</si>
  <si>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</si>
  <si>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</si>
  <si>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</si>
  <si>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</si>
  <si>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</si>
  <si>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</si>
  <si>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</si>
  <si>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</si>
  <si>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</si>
  <si>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</si>
  <si>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</si>
  <si>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</si>
  <si>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</si>
  <si>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</si>
  <si>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</si>
  <si>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</si>
  <si>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</si>
  <si>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</si>
  <si>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</si>
  <si>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</si>
  <si>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</si>
  <si>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</si>
  <si>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</si>
  <si>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</si>
  <si>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</si>
  <si>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</si>
  <si>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</si>
  <si>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</si>
  <si>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</si>
  <si>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</si>
  <si>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</si>
  <si>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</si>
  <si>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</si>
  <si>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</si>
  <si>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</si>
  <si>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</si>
  <si>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</si>
  <si>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</si>
  <si>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</si>
  <si>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</si>
  <si>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</si>
  <si>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</si>
  <si>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</si>
  <si>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</si>
  <si>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</si>
  <si>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</si>
  <si>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</si>
  <si>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</si>
  <si>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</si>
  <si>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</si>
  <si>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</si>
  <si>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</si>
  <si>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</si>
  <si>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</si>
  <si>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</si>
  <si>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</si>
  <si>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</si>
  <si>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</si>
  <si>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</si>
  <si>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</si>
  <si>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</si>
  <si>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</si>
  <si>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</si>
  <si>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</si>
  <si>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</si>
  <si>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</si>
  <si>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</si>
  <si>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</si>
  <si>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</si>
  <si>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</si>
  <si>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</si>
  <si>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</si>
  <si>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</si>
  <si>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</si>
  <si>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</si>
  <si>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</si>
  <si>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</si>
  <si>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</si>
  <si>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</si>
  <si>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</si>
  <si>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</si>
  <si>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</si>
  <si>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</si>
  <si>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</si>
  <si>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</si>
  <si>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</si>
  <si>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</si>
  <si>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</si>
  <si>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</si>
  <si>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</si>
  <si>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</si>
  <si>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</si>
  <si>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</si>
  <si>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</si>
  <si>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</si>
  <si>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</si>
  <si>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</si>
  <si>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</si>
  <si>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</si>
  <si>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</si>
  <si>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</si>
  <si>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</si>
  <si>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</si>
  <si>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</si>
  <si>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</si>
  <si>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</si>
  <si>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</si>
  <si>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</si>
  <si>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</si>
  <si>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</si>
  <si>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</si>
  <si>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</si>
  <si>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</si>
  <si>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</si>
  <si>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</si>
  <si>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</si>
  <si>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</si>
  <si>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</si>
  <si>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</si>
  <si>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</si>
  <si>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</si>
  <si>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</si>
  <si>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</si>
  <si>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</si>
  <si>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</si>
  <si>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</si>
  <si>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</si>
  <si>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</si>
  <si>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</si>
  <si>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</si>
  <si>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</si>
  <si>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</si>
  <si>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</si>
  <si>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</si>
  <si>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</si>
  <si>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</si>
  <si>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</si>
  <si>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</si>
  <si>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</si>
  <si>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</si>
  <si>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</si>
  <si>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</si>
  <si>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</si>
  <si>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</si>
  <si>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</si>
  <si>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</si>
  <si>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</si>
  <si>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</si>
  <si>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</si>
  <si>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</si>
  <si>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</si>
  <si>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</si>
  <si>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</si>
  <si>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</si>
  <si>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</si>
  <si>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</si>
  <si>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</si>
  <si>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</si>
  <si>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</si>
  <si>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</si>
  <si>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</si>
  <si>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</si>
  <si>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</si>
  <si>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</si>
  <si>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</si>
  <si>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</si>
  <si>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</si>
  <si>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</si>
  <si>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</si>
  <si>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</si>
  <si>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</si>
  <si>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</si>
  <si>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</si>
  <si>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</si>
  <si>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</si>
  <si>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</si>
  <si>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</si>
  <si>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</si>
  <si>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</si>
  <si>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</si>
  <si>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</si>
  <si>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</si>
  <si>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</si>
  <si>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</si>
  <si>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</si>
  <si>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</si>
  <si>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</si>
  <si>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</si>
  <si>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</si>
  <si>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</si>
  <si>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</si>
  <si>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</si>
  <si>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</si>
  <si>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</si>
  <si>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</si>
  <si>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</si>
  <si>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</si>
  <si>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</si>
  <si>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</si>
  <si>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</si>
  <si>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</si>
  <si>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</si>
  <si>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</si>
  <si>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</si>
  <si>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</si>
  <si>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</si>
  <si>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</si>
  <si>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</si>
  <si>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</si>
  <si>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</si>
  <si>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</si>
  <si>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</si>
  <si>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</si>
  <si>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</si>
  <si>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</si>
  <si>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</si>
  <si>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</si>
  <si>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</si>
  <si>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</si>
  <si>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</si>
  <si>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</si>
  <si>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</si>
  <si>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</si>
  <si>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</si>
  <si>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</si>
  <si>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</si>
  <si>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</si>
  <si>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</si>
  <si>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</si>
  <si>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</si>
  <si>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</si>
  <si>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</si>
  <si>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</si>
  <si>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</si>
  <si>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</si>
  <si>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</si>
  <si>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</si>
  <si>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</si>
  <si>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</si>
  <si>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</si>
  <si>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</si>
  <si>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</si>
  <si>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</si>
  <si>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</si>
  <si>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</si>
  <si>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</si>
  <si>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</si>
  <si>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</si>
  <si>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</si>
  <si>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</si>
  <si>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</si>
  <si>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</si>
  <si>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</si>
  <si>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</si>
  <si>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</si>
  <si>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</si>
  <si>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</si>
  <si>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</si>
  <si>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</si>
  <si>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</si>
  <si>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</si>
  <si>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</si>
  <si>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</si>
  <si>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</si>
  <si>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</si>
  <si>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</si>
  <si>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</si>
  <si>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</si>
  <si>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</si>
  <si>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</si>
  <si>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</si>
  <si>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</si>
  <si>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</si>
  <si>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</si>
  <si>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</si>
  <si>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</si>
  <si>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</si>
  <si>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</si>
  <si>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</si>
  <si>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</si>
  <si>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</si>
  <si>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</si>
  <si>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</si>
  <si>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</si>
  <si>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</si>
  <si>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</si>
  <si>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</si>
  <si>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</si>
  <si>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</si>
  <si>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</si>
  <si>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</si>
  <si>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</si>
  <si>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</si>
  <si>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</si>
  <si>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</si>
  <si>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</si>
  <si>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</si>
  <si>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</si>
  <si>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</si>
  <si>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</si>
  <si>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</si>
  <si>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</si>
  <si>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</si>
  <si>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</si>
  <si>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</si>
  <si>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</si>
  <si>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</si>
  <si>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</si>
  <si>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</si>
  <si>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</si>
  <si>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</si>
  <si>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</si>
  <si>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</si>
  <si>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</si>
  <si>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</si>
  <si>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</si>
  <si>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</si>
  <si>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</si>
  <si>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</si>
  <si>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</si>
  <si>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</si>
  <si>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</si>
  <si>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</si>
  <si>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</si>
  <si>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</si>
  <si>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</si>
  <si>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</si>
  <si>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</si>
  <si>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</si>
  <si>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</si>
  <si>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</si>
  <si>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</si>
  <si>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</si>
  <si>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</si>
  <si>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</si>
  <si>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</si>
  <si>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</si>
  <si>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</si>
  <si>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</si>
  <si>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</si>
  <si>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</si>
  <si>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</si>
  <si>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</si>
  <si>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</si>
  <si>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</si>
  <si>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</si>
  <si>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</si>
  <si>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</si>
  <si>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</si>
  <si>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</si>
  <si>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</si>
  <si>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</si>
  <si>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</si>
  <si>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</si>
  <si>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</si>
  <si>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</si>
  <si>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</si>
  <si>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</si>
  <si>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</si>
  <si>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</si>
  <si>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</si>
  <si>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</si>
  <si>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</si>
  <si>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</si>
  <si>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</si>
  <si>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</si>
  <si>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</si>
  <si>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</si>
  <si>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</si>
  <si>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</si>
  <si>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</si>
  <si>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</si>
  <si>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</si>
  <si>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</si>
  <si>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</si>
  <si>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</si>
  <si>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</si>
  <si>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</si>
  <si>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</si>
  <si>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</si>
  <si>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</si>
  <si>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</si>
  <si>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</si>
  <si>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</si>
  <si>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</si>
  <si>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</si>
  <si>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</si>
  <si>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</si>
  <si>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</si>
  <si>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</si>
  <si>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</si>
  <si>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</si>
  <si>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</si>
  <si>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</si>
  <si>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</si>
  <si>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</si>
  <si>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</si>
  <si>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</si>
  <si>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</si>
  <si>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</si>
  <si>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</si>
  <si>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</si>
  <si>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</si>
  <si>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</si>
  <si>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</si>
  <si>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</si>
  <si>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</si>
  <si>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</si>
  <si>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</si>
  <si>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</si>
  <si>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</si>
  <si>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</si>
  <si>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</si>
  <si>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</si>
  <si>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</si>
  <si>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</si>
  <si>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</si>
  <si>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</si>
  <si>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</si>
  <si>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</si>
  <si>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</si>
  <si>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</si>
  <si>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</si>
  <si>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</si>
  <si>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</si>
  <si>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</si>
  <si>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</si>
  <si>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</si>
  <si>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</si>
  <si>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</si>
  <si>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</si>
  <si>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</si>
  <si>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</si>
  <si>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</si>
  <si>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</si>
  <si>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</si>
  <si>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</si>
  <si>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</si>
  <si>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</si>
  <si>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</si>
  <si>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</si>
  <si>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</si>
  <si>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</si>
  <si>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</si>
  <si>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</si>
  <si>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</si>
  <si>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</si>
  <si>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</si>
  <si>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</si>
  <si>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</si>
  <si>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</si>
  <si>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</si>
  <si>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</si>
  <si>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</si>
  <si>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</si>
  <si>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</si>
  <si>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</si>
  <si>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</si>
  <si>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</si>
  <si>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</si>
  <si>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</si>
  <si>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</si>
  <si>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</si>
  <si>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</si>
  <si>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</si>
  <si>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</si>
  <si>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</si>
  <si>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</si>
  <si>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</si>
  <si>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</si>
  <si>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</si>
  <si>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</si>
  <si>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</si>
  <si>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</si>
  <si>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</si>
  <si>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</si>
  <si>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</si>
  <si>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</si>
  <si>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</si>
  <si>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</si>
  <si>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</si>
  <si>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</si>
  <si>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</si>
  <si>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</si>
  <si>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</si>
  <si>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</si>
  <si>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</si>
  <si>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</si>
  <si>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</si>
  <si>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</si>
  <si>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</si>
  <si>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</si>
  <si>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</si>
  <si>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</si>
  <si>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</si>
  <si>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</si>
  <si>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</si>
  <si>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</si>
  <si>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</si>
  <si>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</si>
  <si>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</si>
  <si>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</si>
  <si>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</si>
  <si>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</si>
  <si>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</si>
  <si>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</si>
  <si>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</si>
  <si>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</si>
  <si>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</si>
  <si>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</si>
  <si>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</si>
  <si>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</si>
  <si>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</si>
  <si>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</si>
  <si>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</si>
  <si>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</si>
  <si>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</si>
  <si>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</si>
  <si>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</si>
  <si>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</si>
  <si>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</si>
  <si>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</si>
  <si>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</si>
  <si>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</si>
  <si>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</si>
  <si>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</si>
  <si>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</si>
  <si>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</si>
  <si>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</si>
  <si>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</si>
  <si>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</si>
  <si>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</si>
  <si>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</si>
  <si>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</si>
  <si>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</si>
  <si>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</si>
  <si>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</si>
  <si>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</si>
  <si>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</si>
  <si>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</si>
  <si>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</si>
  <si>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</si>
  <si>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</si>
  <si>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</si>
  <si>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</si>
  <si>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</si>
  <si>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</si>
  <si>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</si>
  <si>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</si>
  <si>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</si>
  <si>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</si>
  <si>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</si>
  <si>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</si>
  <si>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</si>
  <si>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</si>
  <si>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</si>
  <si>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</si>
  <si>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</si>
  <si>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</si>
  <si>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</si>
  <si>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</si>
  <si>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</si>
  <si>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</si>
  <si>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</si>
  <si>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</si>
  <si>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</si>
  <si>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</si>
  <si>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</si>
  <si>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</si>
  <si>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</si>
  <si>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</si>
  <si>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</si>
  <si>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</si>
  <si>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</si>
  <si>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</si>
  <si>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</si>
  <si>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</si>
  <si>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</si>
  <si>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</si>
  <si>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</si>
  <si>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</si>
  <si>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</si>
  <si>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</si>
  <si>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</si>
  <si>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</si>
  <si>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</si>
  <si>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</si>
  <si>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</si>
  <si>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</si>
  <si>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</si>
  <si>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</si>
  <si>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</si>
  <si>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</si>
  <si>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</si>
  <si>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</si>
  <si>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</si>
  <si>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</si>
  <si>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</si>
  <si>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</si>
  <si>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</si>
  <si>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</si>
  <si>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</si>
  <si>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</si>
  <si>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</si>
  <si>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</si>
  <si>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</si>
  <si>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</si>
  <si>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</si>
  <si>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</si>
  <si>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</si>
  <si>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</si>
  <si>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</si>
  <si>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</si>
  <si>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</si>
  <si>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</si>
  <si>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</si>
  <si>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</si>
  <si>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</si>
  <si>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</si>
  <si>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</si>
  <si>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</si>
  <si>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</si>
  <si>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</si>
  <si>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</si>
  <si>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</si>
  <si>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</si>
  <si>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</si>
  <si>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</si>
  <si>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</si>
  <si>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</si>
  <si>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</si>
  <si>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</si>
  <si>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</si>
  <si>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</si>
  <si>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</si>
  <si>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</si>
  <si>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</si>
  <si>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</si>
  <si>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</si>
  <si>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</si>
  <si>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</si>
  <si>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</si>
  <si>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</si>
  <si>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</si>
  <si>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</si>
  <si>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</si>
  <si>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</si>
  <si>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</si>
  <si>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</si>
  <si>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</si>
  <si>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</si>
  <si>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</si>
  <si>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</si>
  <si>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</si>
  <si>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</si>
  <si>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</si>
  <si>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</si>
  <si>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</si>
  <si>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</si>
  <si>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</si>
  <si>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</si>
  <si>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</si>
  <si>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</si>
  <si>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</si>
  <si>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</si>
  <si>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</si>
  <si>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</si>
  <si>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</si>
  <si>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</si>
  <si>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</si>
  <si>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</si>
  <si>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</si>
  <si>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</si>
  <si>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</si>
  <si>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</si>
  <si>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</si>
  <si>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</si>
  <si>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</si>
  <si>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</si>
  <si>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</si>
  <si>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</si>
  <si>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</si>
  <si>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</si>
  <si>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</si>
  <si>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</si>
  <si>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</si>
  <si>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</si>
  <si>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</si>
  <si>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</si>
  <si>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</si>
  <si>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</si>
  <si>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</si>
  <si>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</si>
  <si>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</si>
  <si>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</si>
  <si>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</si>
  <si>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</si>
  <si>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</si>
  <si>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</si>
  <si>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</si>
  <si>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</si>
  <si>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</si>
  <si>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</si>
  <si>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</si>
  <si>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</si>
  <si>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</si>
  <si>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</si>
  <si>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</si>
  <si>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</si>
  <si>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</si>
  <si>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</si>
  <si>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</si>
  <si>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</si>
  <si>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</si>
  <si>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</si>
  <si>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</si>
  <si>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</si>
  <si>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</si>
  <si>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</si>
  <si>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</si>
  <si>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</si>
  <si>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</si>
  <si>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</si>
  <si>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</si>
  <si>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</si>
  <si>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</si>
  <si>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</si>
  <si>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</si>
  <si>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</si>
  <si>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</si>
  <si>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</si>
  <si>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</si>
  <si>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</si>
  <si>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</si>
  <si>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</si>
  <si>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</si>
  <si>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</si>
  <si>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</si>
  <si>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</si>
  <si>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</si>
  <si>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</si>
  <si>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</si>
  <si>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</si>
  <si>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</si>
  <si>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</si>
  <si>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</si>
  <si>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</si>
  <si>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</si>
  <si>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</si>
  <si>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</si>
  <si>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</si>
  <si>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</si>
  <si>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</si>
  <si>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</si>
  <si>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</si>
  <si>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</si>
  <si>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</si>
  <si>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</si>
  <si>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</si>
  <si>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</si>
  <si>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</si>
  <si>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</si>
  <si>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</si>
  <si>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</si>
  <si>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</si>
  <si>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</si>
  <si>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</si>
  <si>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</si>
  <si>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</si>
  <si>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</si>
  <si>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</si>
  <si>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</si>
  <si>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</si>
  <si>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</si>
  <si>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</si>
  <si>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</si>
  <si>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</si>
  <si>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</si>
  <si>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</si>
  <si>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</si>
  <si>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</si>
  <si>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</si>
  <si>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</si>
  <si>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</si>
  <si>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</si>
  <si>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</si>
  <si>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</si>
  <si>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</si>
  <si>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</si>
  <si>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</si>
  <si>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</si>
  <si>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</si>
  <si>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</si>
  <si>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</si>
  <si>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</si>
  <si>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</si>
  <si>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</si>
  <si>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</si>
  <si>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</si>
  <si>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</si>
  <si>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</si>
  <si>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</si>
  <si>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</si>
  <si>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</si>
  <si>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</si>
  <si>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</si>
  <si>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</si>
  <si>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</si>
  <si>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</si>
  <si>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</si>
  <si>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</si>
  <si>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</si>
  <si>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</si>
  <si>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</si>
  <si>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</si>
  <si>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</si>
  <si>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</si>
  <si>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</si>
  <si>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</si>
  <si>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</si>
  <si>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</si>
  <si>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</si>
  <si>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</si>
  <si>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</si>
  <si>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</si>
  <si>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</si>
  <si>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</si>
  <si>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</si>
  <si>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</si>
  <si>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</si>
  <si>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</si>
  <si>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</si>
  <si>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</si>
  <si>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</si>
  <si>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</si>
  <si>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</si>
  <si>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</si>
  <si>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</si>
  <si>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</si>
  <si>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</si>
  <si>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</si>
  <si>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</si>
  <si>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</si>
  <si>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</si>
  <si>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</si>
  <si>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</si>
  <si>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</si>
  <si>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</si>
  <si>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</si>
  <si>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</si>
  <si>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</si>
  <si>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</si>
  <si>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</si>
  <si>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</si>
  <si>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</si>
  <si>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</si>
  <si>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</si>
  <si>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</si>
  <si>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</si>
  <si>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</si>
  <si>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</si>
  <si>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</si>
  <si>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</si>
  <si>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</si>
  <si>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</si>
  <si>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</si>
  <si>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</si>
  <si>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</si>
  <si>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</si>
  <si>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</si>
  <si>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</si>
  <si>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</si>
  <si>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</si>
  <si>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</si>
  <si>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</si>
  <si>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</si>
  <si>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</si>
  <si>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</si>
  <si>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</si>
  <si>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</si>
  <si>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</si>
  <si>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</si>
  <si>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</si>
  <si>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</si>
  <si>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</si>
  <si>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</si>
  <si>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</si>
  <si>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</si>
  <si>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</si>
  <si>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</si>
  <si>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</si>
  <si>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</si>
  <si>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</si>
  <si>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</si>
  <si>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</si>
  <si>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</si>
  <si>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</si>
  <si>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</si>
  <si>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</si>
  <si>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</si>
  <si>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</si>
  <si>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</si>
  <si>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</si>
  <si>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</si>
  <si>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</si>
  <si>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</si>
  <si>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</si>
  <si>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</si>
  <si>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</si>
  <si>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</si>
  <si>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</si>
  <si>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</si>
  <si>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</si>
  <si>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</si>
  <si>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</si>
  <si>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</si>
  <si>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</si>
  <si>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</si>
  <si>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</si>
  <si>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</si>
  <si>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</si>
  <si>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</si>
  <si>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</si>
  <si>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</si>
  <si>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</si>
  <si>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</si>
  <si>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</si>
  <si>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</si>
  <si>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</si>
  <si>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</si>
  <si>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</si>
  <si>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</si>
  <si>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</si>
  <si>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</si>
  <si>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</si>
  <si>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</si>
  <si>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</si>
  <si>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</si>
  <si>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</si>
  <si>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</si>
  <si>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</si>
  <si>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</si>
  <si>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</si>
  <si>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</si>
  <si>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</si>
  <si>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</si>
  <si>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</si>
  <si>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</si>
  <si>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</si>
  <si>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</si>
  <si>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</si>
  <si>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</si>
  <si>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</si>
  <si>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</si>
  <si>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</si>
  <si>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</si>
  <si>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</si>
  <si>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</si>
  <si>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</si>
  <si>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</si>
  <si>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</si>
  <si>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</si>
  <si>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</si>
  <si>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</si>
  <si>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</si>
  <si>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</si>
  <si>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</si>
  <si>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</si>
  <si>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</si>
  <si>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</si>
  <si>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</si>
  <si>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</si>
  <si>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</si>
  <si>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</si>
  <si>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</si>
  <si>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</si>
  <si>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</si>
  <si>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</si>
  <si>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</si>
  <si>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</si>
  <si>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</si>
  <si>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</si>
  <si>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</si>
  <si>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</si>
  <si>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</si>
  <si>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</si>
  <si>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</si>
  <si>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</si>
  <si>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</si>
  <si>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</si>
  <si>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</si>
  <si>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</si>
  <si>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</si>
  <si>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</si>
  <si>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</si>
  <si>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</si>
  <si>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</si>
  <si>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</si>
  <si>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</si>
  <si>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</si>
  <si>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</si>
  <si>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</si>
  <si>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</si>
  <si>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</si>
  <si>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</si>
  <si>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</si>
  <si>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</si>
  <si>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</si>
  <si>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</si>
  <si>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</si>
  <si>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</si>
  <si>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</si>
  <si>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</si>
  <si>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</si>
  <si>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</si>
  <si>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</si>
  <si>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</si>
  <si>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</si>
  <si>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</si>
  <si>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</si>
  <si>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</si>
  <si>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</si>
  <si>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</si>
  <si>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</si>
  <si>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</si>
  <si>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</si>
  <si>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</si>
  <si>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</si>
  <si>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</si>
  <si>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</si>
  <si>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</si>
  <si>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</si>
  <si>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</si>
  <si>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</si>
  <si>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</si>
  <si>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</si>
  <si>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</si>
  <si>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</si>
  <si>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</si>
  <si>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</si>
  <si>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</si>
  <si>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</si>
  <si>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</si>
  <si>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</si>
  <si>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</si>
  <si>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</si>
  <si>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</si>
  <si>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</si>
  <si>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</si>
  <si>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</si>
  <si>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</si>
  <si>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</si>
  <si>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</si>
  <si>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</si>
  <si>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</si>
  <si>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</si>
  <si>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</si>
  <si>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</si>
  <si>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</si>
  <si>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</si>
  <si>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</si>
  <si>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</si>
  <si>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</si>
  <si>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</si>
  <si>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</si>
  <si>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</si>
  <si>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</si>
  <si>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</si>
  <si>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</si>
  <si>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</si>
  <si>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</si>
  <si>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</si>
  <si>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</si>
  <si>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</si>
  <si>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</si>
  <si>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</si>
  <si>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</si>
  <si>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</si>
  <si>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</si>
  <si>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</si>
  <si>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</si>
  <si>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</si>
  <si>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</si>
  <si>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</si>
  <si>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</si>
  <si>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</si>
  <si>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</si>
  <si>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</si>
  <si>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</si>
  <si>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</si>
  <si>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</si>
  <si>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</si>
  <si>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</si>
  <si>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</si>
  <si>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</si>
  <si>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</si>
  <si>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</si>
  <si>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</si>
  <si>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</si>
  <si>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</si>
  <si>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</si>
  <si>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</si>
  <si>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</si>
  <si>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</si>
  <si>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</si>
  <si>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</si>
  <si>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</si>
  <si>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</si>
  <si>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</si>
  <si>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</si>
  <si>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</si>
  <si>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</si>
  <si>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</si>
  <si>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</si>
  <si>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</si>
  <si>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</si>
  <si>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</si>
  <si>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</si>
  <si>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</si>
  <si>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</si>
  <si>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</si>
  <si>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</si>
  <si>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</si>
  <si>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</si>
  <si>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</si>
  <si>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</si>
  <si>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</si>
  <si>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</si>
  <si>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</si>
  <si>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</si>
  <si>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</si>
  <si>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</si>
  <si>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</si>
  <si>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</si>
  <si>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</si>
  <si>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</si>
  <si>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</si>
  <si>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</si>
  <si>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</si>
  <si>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</si>
  <si>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</si>
  <si>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</si>
  <si>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</si>
  <si>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</si>
  <si>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</si>
  <si>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</si>
  <si>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</si>
  <si>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</si>
  <si>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</si>
  <si>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</si>
  <si>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</si>
  <si>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</si>
  <si>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</si>
  <si>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</si>
  <si>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</si>
  <si>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</si>
  <si>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</si>
  <si>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</si>
  <si>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</si>
  <si>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</si>
  <si>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</si>
  <si>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</si>
  <si>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</si>
  <si>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</si>
  <si>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</si>
  <si>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</si>
  <si>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</si>
  <si>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</si>
  <si>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</si>
  <si>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</si>
  <si>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</si>
  <si>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</si>
  <si>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</si>
  <si>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</si>
  <si>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</si>
  <si>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</si>
  <si>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</si>
  <si>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</si>
  <si>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</si>
  <si>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</si>
  <si>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</si>
  <si>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</si>
  <si>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</si>
  <si>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</si>
  <si>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</si>
  <si>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</si>
  <si>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</si>
  <si>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</si>
  <si>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</si>
  <si>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</si>
  <si>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</si>
  <si>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</si>
  <si>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</si>
  <si>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</si>
  <si>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</si>
  <si>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</si>
  <si>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</si>
  <si>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</si>
  <si>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</si>
  <si>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</si>
  <si>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</si>
  <si>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</si>
  <si>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</si>
  <si>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</si>
  <si>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</si>
  <si>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</si>
  <si>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</si>
  <si>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</si>
  <si>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</si>
  <si>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</si>
  <si>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</si>
  <si>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</si>
  <si>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</si>
  <si>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</si>
  <si>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</si>
  <si>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</si>
  <si>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</si>
  <si>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</si>
  <si>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</si>
  <si>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</si>
  <si>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</si>
  <si>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</si>
  <si>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</si>
  <si>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</si>
  <si>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</si>
  <si>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</si>
  <si>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</si>
  <si>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</si>
  <si>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</si>
  <si>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</si>
  <si>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</si>
  <si>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</si>
  <si>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</si>
  <si>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</si>
  <si>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</si>
  <si>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</si>
  <si>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</si>
  <si>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</si>
  <si>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</si>
  <si>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</si>
  <si>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</si>
  <si>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</si>
  <si>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</si>
  <si>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</si>
  <si>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</si>
  <si>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</si>
  <si>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</si>
  <si>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</si>
  <si>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</si>
  <si>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</si>
  <si>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</si>
  <si>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</si>
  <si>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</si>
  <si>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</si>
  <si>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</si>
  <si>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</si>
  <si>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</si>
  <si>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</si>
  <si>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</si>
  <si>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</si>
  <si>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</si>
  <si>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</si>
  <si>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</si>
  <si>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</si>
  <si>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</si>
  <si>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</si>
  <si>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</si>
  <si>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</si>
  <si>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</si>
  <si>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</si>
  <si>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</si>
  <si>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</si>
  <si>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</si>
  <si>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</si>
  <si>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</si>
  <si>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</si>
  <si>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</si>
  <si>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</si>
  <si>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</si>
  <si>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</si>
  <si>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</si>
  <si>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</si>
  <si>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</si>
  <si>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</si>
  <si>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</si>
  <si>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</si>
  <si>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</si>
  <si>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</si>
  <si>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</si>
  <si>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</si>
  <si>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</si>
  <si>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</si>
  <si>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</si>
  <si>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</si>
  <si>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</si>
  <si>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</si>
  <si>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</si>
  <si>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</si>
  <si>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</si>
  <si>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</si>
  <si>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</si>
  <si>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</si>
  <si>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</si>
  <si>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</si>
  <si>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</si>
  <si>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</si>
  <si>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</si>
  <si>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</si>
  <si>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</si>
  <si>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</si>
  <si>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</si>
  <si>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</si>
  <si>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</si>
  <si>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</si>
  <si>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</si>
  <si>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</si>
  <si>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</si>
  <si>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</si>
  <si>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</si>
  <si>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</si>
  <si>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</si>
  <si>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</si>
  <si>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</si>
  <si>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</si>
  <si>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</si>
  <si>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</si>
  <si>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</si>
  <si>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</si>
  <si>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</si>
  <si>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</si>
  <si>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</si>
  <si>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</si>
  <si>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</si>
  <si>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</si>
  <si>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</si>
  <si>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</si>
  <si>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</si>
  <si>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</si>
  <si>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</si>
  <si>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</si>
  <si>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</si>
  <si>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</si>
  <si>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</si>
  <si>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</si>
  <si>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</si>
  <si>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</si>
  <si>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</si>
  <si>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</si>
  <si>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</si>
  <si>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</si>
  <si>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</si>
  <si>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</si>
  <si>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</si>
  <si>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</si>
  <si>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</si>
  <si>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</si>
  <si>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</si>
  <si>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</si>
  <si>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</si>
  <si>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</si>
  <si>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</si>
  <si>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</si>
  <si>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</si>
  <si>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</si>
  <si>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</si>
  <si>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</si>
  <si>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</si>
  <si>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</si>
  <si>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</si>
  <si>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</si>
  <si>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</si>
  <si>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</si>
  <si>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</si>
  <si>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</si>
  <si>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</si>
  <si>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</si>
  <si>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</si>
  <si>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</si>
  <si>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</si>
  <si>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</si>
  <si>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</si>
  <si>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</si>
  <si>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</si>
  <si>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</si>
  <si>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</si>
  <si>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</si>
  <si>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</si>
  <si>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</si>
  <si>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</si>
  <si>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</si>
  <si>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</si>
  <si>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</si>
  <si>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</si>
  <si>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</si>
  <si>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</si>
  <si>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</si>
  <si>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</si>
  <si>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</si>
  <si>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</si>
  <si>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</si>
  <si>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</si>
  <si>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</si>
  <si>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</si>
  <si>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</si>
  <si>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</si>
  <si>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</si>
  <si>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</si>
  <si>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</si>
  <si>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</si>
  <si>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</si>
  <si>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</si>
  <si>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</si>
  <si>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</si>
  <si>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</si>
  <si>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</si>
  <si>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</si>
  <si>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</si>
  <si>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</si>
  <si>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</si>
  <si>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</si>
  <si>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</si>
  <si>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</si>
  <si>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</si>
  <si>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</si>
  <si>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</si>
  <si>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</si>
  <si>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</si>
  <si>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</si>
  <si>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</si>
  <si>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</si>
  <si>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</si>
  <si>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</si>
  <si>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</si>
  <si>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</si>
  <si>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</si>
  <si>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</si>
  <si>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</si>
  <si>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</si>
  <si>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</si>
  <si>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</si>
  <si>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</si>
  <si>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</si>
  <si>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</si>
  <si>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</si>
  <si>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</si>
  <si>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</si>
  <si>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</si>
  <si>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</si>
  <si>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</si>
  <si>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</si>
  <si>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</si>
  <si>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</si>
  <si>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</si>
  <si>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</si>
  <si>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</si>
  <si>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</si>
  <si>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</si>
  <si>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</si>
  <si>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</si>
  <si>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</si>
  <si>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</si>
  <si>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</si>
  <si>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</si>
  <si>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</si>
  <si>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</si>
  <si>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</si>
  <si>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</si>
  <si>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</si>
  <si>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</si>
  <si>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</si>
  <si>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</si>
  <si>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</si>
  <si>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</si>
  <si>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</si>
  <si>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</si>
  <si>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</si>
  <si>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</si>
  <si>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</si>
  <si>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</si>
  <si>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</si>
  <si>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</si>
  <si>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</si>
  <si>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</si>
  <si>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</si>
  <si>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</si>
  <si>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</si>
  <si>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</si>
  <si>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</si>
  <si>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</si>
  <si>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</si>
  <si>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</si>
  <si>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</si>
  <si>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</si>
  <si>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</si>
  <si>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</si>
  <si>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</si>
  <si>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</si>
  <si>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</si>
  <si>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</si>
  <si>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</si>
  <si>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</si>
  <si>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</si>
  <si>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</si>
  <si>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</si>
  <si>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</si>
  <si>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</si>
  <si>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</si>
  <si>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</si>
  <si>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</si>
  <si>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</si>
  <si>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</si>
  <si>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</si>
  <si>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</si>
  <si>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</si>
  <si>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</si>
  <si>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</si>
  <si>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</si>
  <si>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</si>
  <si>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</si>
  <si>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</si>
  <si>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</si>
  <si>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</si>
  <si>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</si>
  <si>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</si>
  <si>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</si>
  <si>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</si>
  <si>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</si>
  <si>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</si>
  <si>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</si>
  <si>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</si>
  <si>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</si>
  <si>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</si>
  <si>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</si>
  <si>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</si>
  <si>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</si>
  <si>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</si>
  <si>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</si>
  <si>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</si>
  <si>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</si>
  <si>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</si>
  <si>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</si>
  <si>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</si>
  <si>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</si>
  <si>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</si>
  <si>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</si>
  <si>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</si>
  <si>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</si>
  <si>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</si>
  <si>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</si>
  <si>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</si>
  <si>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</si>
  <si>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</si>
  <si>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</si>
  <si>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</si>
  <si>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</si>
  <si>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</si>
  <si>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</si>
  <si>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</si>
  <si>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</si>
  <si>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</si>
  <si>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</si>
  <si>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</si>
  <si>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</si>
  <si>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</si>
  <si>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</si>
  <si>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</si>
  <si>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</si>
  <si>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</si>
  <si>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</si>
  <si>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</si>
  <si>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</si>
  <si>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</si>
  <si>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</si>
  <si>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</si>
  <si>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</si>
  <si>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</si>
  <si>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</si>
  <si>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</si>
  <si>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</si>
  <si>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</si>
  <si>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</si>
  <si>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</si>
  <si>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</si>
  <si>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</si>
  <si>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</si>
  <si>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</si>
  <si>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</si>
  <si>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</si>
  <si>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</si>
  <si>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</si>
  <si>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</si>
  <si>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</si>
  <si>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</si>
  <si>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</si>
  <si>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</si>
  <si>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</si>
  <si>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</si>
  <si>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</si>
  <si>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</si>
  <si>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</si>
  <si>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</si>
  <si>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</si>
  <si>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</si>
  <si>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</si>
  <si>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</si>
  <si>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</si>
  <si>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</si>
  <si>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</si>
  <si>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</si>
  <si>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</si>
  <si>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</si>
  <si>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</si>
  <si>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</si>
  <si>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</si>
  <si>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</si>
  <si>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</si>
  <si>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</si>
  <si>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</si>
  <si>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</si>
  <si>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</si>
  <si>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</si>
  <si>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</si>
  <si>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</si>
  <si>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</si>
  <si>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</si>
  <si>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</si>
  <si>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</si>
  <si>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</si>
  <si>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</si>
  <si>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</si>
  <si>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</si>
  <si>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</si>
  <si>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</si>
  <si>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</si>
  <si>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</si>
  <si>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</si>
  <si>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</si>
  <si>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</si>
  <si>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</si>
  <si>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</si>
  <si>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</si>
  <si>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</si>
  <si>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</si>
  <si>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</si>
  <si>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</si>
  <si>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</si>
  <si>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</si>
  <si>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</si>
  <si>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</si>
  <si>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</si>
  <si>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</si>
  <si>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</si>
  <si>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</si>
  <si>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</si>
  <si>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</si>
  <si>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</si>
  <si>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</si>
  <si>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</si>
  <si>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</si>
  <si>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</si>
  <si>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</si>
  <si>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</si>
  <si>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</si>
  <si>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</si>
  <si>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</si>
  <si>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</si>
  <si>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</si>
  <si>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</si>
  <si>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</si>
  <si>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</si>
  <si>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</si>
  <si>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</si>
  <si>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</si>
  <si>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</si>
  <si>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</si>
  <si>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</si>
  <si>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</si>
  <si>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</si>
  <si>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</si>
  <si>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</si>
  <si>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</si>
  <si>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</si>
  <si>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</si>
  <si>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</si>
  <si>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</si>
  <si>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</si>
  <si>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</si>
  <si>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</si>
  <si>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</si>
  <si>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</si>
  <si>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</si>
  <si>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</si>
  <si>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</si>
  <si>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</si>
  <si>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</si>
  <si>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</si>
  <si>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</si>
  <si>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</si>
  <si>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</si>
  <si>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</si>
  <si>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</si>
  <si>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</si>
  <si>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</si>
  <si>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</si>
  <si>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</si>
  <si>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</si>
  <si>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</si>
  <si>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</si>
  <si>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</si>
  <si>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</si>
  <si>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</si>
  <si>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</si>
  <si>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</si>
  <si>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</si>
  <si>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</si>
  <si>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</si>
  <si>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</si>
  <si>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</si>
  <si>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</si>
  <si>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</si>
  <si>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</si>
  <si>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</si>
  <si>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</si>
  <si>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</si>
  <si>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</si>
  <si>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</si>
  <si>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</si>
  <si>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</si>
  <si>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</si>
  <si>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</si>
  <si>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</si>
  <si>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</si>
  <si>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</si>
  <si>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</si>
  <si>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</si>
  <si>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</si>
  <si>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</si>
  <si>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</si>
  <si>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</si>
  <si>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</si>
  <si>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</si>
  <si>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</si>
  <si>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</si>
  <si>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</si>
  <si>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</si>
  <si>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</si>
  <si>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</si>
  <si>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</si>
  <si>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</si>
  <si>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</si>
  <si>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</si>
  <si>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</si>
  <si>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</si>
  <si>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</si>
  <si>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</si>
  <si>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</si>
  <si>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</si>
  <si>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</si>
  <si>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</si>
  <si>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</si>
  <si>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</si>
  <si>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</si>
  <si>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</si>
  <si>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</si>
  <si>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</si>
  <si>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</si>
  <si>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</si>
  <si>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</si>
  <si>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</si>
  <si>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</si>
  <si>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</si>
  <si>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</si>
  <si>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</si>
  <si>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</si>
  <si>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</si>
  <si>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</si>
  <si>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</si>
  <si>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</si>
  <si>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</si>
  <si>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</si>
  <si>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</si>
  <si>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</si>
  <si>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</si>
  <si>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</si>
  <si>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</si>
  <si>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</si>
  <si>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</si>
  <si>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</si>
  <si>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</si>
  <si>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</si>
  <si>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</si>
  <si>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</si>
  <si>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</si>
  <si>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</si>
  <si>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</si>
  <si>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</si>
  <si>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</si>
  <si>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</si>
  <si>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</si>
  <si>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</si>
  <si>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</si>
  <si>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</si>
  <si>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</si>
  <si>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</si>
  <si>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</si>
  <si>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</si>
  <si>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</si>
  <si>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</si>
  <si>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</si>
  <si>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</si>
  <si>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</si>
  <si>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</si>
  <si>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</si>
  <si>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</si>
  <si>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</si>
  <si>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</si>
  <si>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</si>
  <si>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</si>
  <si>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</si>
  <si>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</si>
  <si>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</si>
  <si>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</si>
  <si>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</si>
  <si>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</si>
  <si>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</si>
  <si>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</si>
  <si>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</si>
  <si>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</si>
  <si>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</si>
  <si>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</si>
  <si>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</si>
  <si>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</si>
  <si>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</si>
  <si>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</si>
  <si>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</si>
  <si>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</si>
  <si>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</si>
  <si>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</si>
  <si>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</si>
  <si>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</si>
  <si>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</si>
  <si>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</si>
  <si>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</si>
  <si>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</si>
  <si>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</si>
  <si>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</si>
  <si>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</si>
  <si>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</si>
  <si>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</si>
  <si>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</si>
  <si>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</si>
  <si>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</si>
  <si>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</si>
  <si>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</si>
  <si>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</si>
  <si>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</si>
  <si>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</si>
  <si>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</si>
  <si>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</si>
  <si>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</si>
  <si>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</si>
  <si>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</si>
  <si>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</si>
  <si>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</si>
  <si>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</si>
  <si>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</si>
  <si>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</si>
  <si>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</si>
  <si>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</si>
  <si>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</si>
  <si>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</si>
  <si>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</si>
  <si>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</si>
  <si>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</si>
  <si>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</si>
  <si>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</si>
  <si>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</si>
  <si>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</si>
  <si>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</si>
  <si>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</si>
  <si>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</si>
  <si>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</si>
  <si>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</si>
  <si>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</si>
  <si>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</si>
  <si>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</si>
  <si>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</si>
  <si>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</si>
  <si>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</si>
  <si>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</si>
  <si>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</si>
  <si>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</si>
  <si>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</si>
  <si>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</si>
  <si>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</si>
  <si>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</si>
  <si>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</si>
  <si>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</si>
  <si>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</si>
  <si>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</si>
  <si>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</si>
  <si>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</si>
  <si>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</si>
  <si>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</si>
  <si>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</si>
  <si>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</si>
  <si>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</si>
  <si>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</si>
  <si>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</si>
  <si>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</si>
  <si>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</si>
  <si>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</si>
  <si>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</si>
  <si>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</si>
  <si>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</si>
  <si>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</si>
  <si>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</si>
  <si>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</si>
  <si>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</si>
  <si>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</si>
  <si>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</si>
  <si>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</si>
  <si>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</si>
  <si>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</si>
  <si>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</si>
  <si>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</si>
  <si>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</si>
  <si>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</si>
  <si>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</si>
  <si>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</si>
  <si>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</si>
  <si>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</si>
  <si>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</si>
  <si>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</si>
  <si>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</si>
  <si>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</si>
  <si>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</si>
  <si>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</si>
  <si>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</si>
  <si>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</si>
  <si>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</si>
  <si>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</si>
  <si>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</si>
  <si>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</si>
  <si>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</si>
  <si>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</si>
  <si>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</si>
  <si>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</si>
  <si>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</si>
  <si>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</si>
  <si>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</si>
  <si>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</si>
  <si>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</si>
  <si>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</si>
  <si>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</si>
  <si>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</si>
  <si>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</si>
  <si>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</si>
  <si>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</si>
  <si>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</si>
  <si>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</si>
  <si>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</si>
  <si>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</si>
  <si>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</si>
  <si>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</si>
  <si>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</si>
  <si>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</si>
  <si>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</si>
  <si>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</si>
  <si>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</si>
  <si>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</si>
  <si>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</si>
  <si>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</si>
  <si>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</si>
  <si>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</si>
  <si>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</si>
  <si>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</si>
  <si>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</si>
  <si>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</si>
  <si>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</si>
  <si>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</si>
  <si>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</si>
  <si>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</si>
  <si>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</si>
  <si>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</si>
  <si>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</si>
  <si>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</si>
  <si>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</si>
  <si>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</si>
  <si>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</si>
  <si>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</si>
  <si>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</si>
  <si>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</si>
  <si>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</si>
  <si>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</si>
  <si>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</si>
  <si>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</si>
  <si>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</si>
  <si>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</si>
  <si>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</si>
  <si>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</si>
  <si>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</si>
  <si>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</si>
  <si>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</si>
  <si>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</si>
  <si>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</si>
  <si>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</si>
  <si>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</si>
  <si>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</si>
  <si>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</si>
  <si>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</si>
  <si>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</si>
  <si>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</si>
  <si>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</si>
  <si>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</si>
  <si>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</si>
  <si>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</si>
  <si>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</si>
  <si>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</si>
  <si>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</si>
  <si>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</si>
  <si>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</si>
  <si>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</si>
  <si>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</si>
  <si>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</si>
  <si>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</si>
  <si>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</si>
  <si>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</si>
  <si>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</si>
  <si>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</si>
  <si>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</si>
  <si>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</si>
  <si>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</si>
  <si>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</si>
  <si>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</si>
  <si>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</si>
  <si>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</si>
  <si>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</si>
  <si>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</si>
  <si>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</si>
  <si>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</si>
  <si>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</si>
  <si>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</si>
  <si>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</si>
  <si>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</si>
  <si>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</si>
  <si>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</si>
  <si>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</si>
  <si>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</si>
  <si>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</si>
  <si>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</si>
  <si>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</si>
  <si>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</si>
  <si>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</si>
  <si>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</si>
  <si>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</si>
  <si>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</si>
  <si>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</si>
  <si>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</si>
  <si>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</si>
  <si>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</si>
  <si>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</si>
  <si>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</si>
  <si>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</si>
  <si>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</si>
  <si>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</si>
  <si>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</si>
  <si>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</si>
  <si>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</si>
  <si>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</si>
  <si>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</si>
  <si>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</si>
  <si>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</si>
  <si>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</si>
  <si>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</si>
  <si>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</si>
  <si>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</si>
  <si>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</si>
  <si>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</si>
  <si>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</si>
  <si>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</si>
  <si>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</si>
  <si>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</si>
  <si>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</si>
  <si>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</si>
  <si>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</si>
  <si>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</si>
  <si>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</si>
  <si>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</si>
  <si>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</si>
  <si>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</si>
  <si>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</si>
  <si>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</si>
  <si>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</si>
  <si>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</si>
  <si>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</si>
  <si>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</si>
  <si>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</si>
  <si>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</si>
  <si>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</si>
  <si>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</si>
  <si>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</si>
  <si>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</si>
  <si>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</si>
  <si>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</si>
  <si>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</si>
  <si>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</si>
  <si>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</si>
  <si>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</si>
  <si>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</si>
  <si>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</si>
  <si>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</si>
  <si>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</si>
  <si>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</si>
  <si>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</si>
  <si>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</si>
  <si>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</si>
  <si>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</si>
  <si>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</si>
  <si>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</si>
  <si>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</si>
  <si>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</si>
  <si>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</si>
  <si>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</si>
  <si>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</si>
  <si>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</si>
  <si>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</si>
  <si>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</si>
  <si>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</si>
  <si>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</si>
  <si>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</si>
  <si>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</si>
  <si>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</si>
  <si>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</si>
  <si>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</si>
  <si>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</si>
  <si>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</si>
  <si>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</si>
  <si>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</si>
  <si>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</si>
  <si>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</si>
  <si>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</si>
  <si>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</si>
  <si>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</si>
  <si>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</si>
  <si>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</si>
  <si>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</si>
  <si>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</si>
  <si>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</si>
  <si>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</si>
  <si>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</si>
  <si>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</si>
  <si>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</si>
  <si>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</si>
  <si>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</si>
  <si>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</si>
  <si>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</si>
  <si>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</si>
  <si>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</si>
  <si>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</si>
  <si>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</si>
  <si>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</si>
  <si>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</si>
  <si>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</si>
  <si>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</si>
  <si>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</si>
  <si>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</si>
  <si>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</si>
  <si>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</si>
  <si>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</si>
  <si>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</si>
  <si>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</si>
  <si>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</si>
  <si>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</si>
  <si>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</si>
  <si>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</si>
  <si>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</si>
  <si>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</si>
  <si>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</si>
  <si>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</si>
  <si>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</si>
  <si>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</si>
  <si>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</si>
  <si>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</si>
  <si>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</si>
  <si>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</si>
  <si>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</si>
  <si>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</si>
  <si>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</si>
  <si>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</si>
  <si>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</si>
  <si>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</si>
  <si>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</si>
  <si>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</si>
  <si>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</si>
  <si>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</si>
  <si>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</si>
  <si>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</si>
  <si>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</si>
  <si>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</si>
  <si>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</si>
  <si>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</si>
  <si>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</si>
  <si>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</si>
  <si>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</si>
  <si>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</si>
  <si>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</si>
  <si>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</si>
  <si>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</si>
  <si>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</si>
  <si>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</si>
  <si>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</si>
  <si>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</si>
  <si>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</si>
  <si>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</si>
  <si>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</si>
  <si>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</si>
  <si>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</si>
  <si>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</si>
  <si>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</si>
  <si>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</si>
  <si>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</si>
  <si>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</si>
  <si>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</si>
  <si>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</si>
  <si>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</si>
  <si>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</si>
  <si>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</si>
  <si>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</si>
  <si>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</si>
  <si>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</si>
  <si>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</si>
  <si>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</si>
  <si>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</si>
  <si>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</si>
  <si>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</si>
  <si>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</si>
  <si>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</si>
  <si>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</si>
  <si>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</si>
  <si>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</si>
  <si>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</si>
  <si>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</si>
  <si>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</si>
  <si>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</si>
  <si>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</si>
  <si>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</si>
  <si>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</si>
  <si>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</si>
  <si>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</si>
  <si>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</si>
  <si>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</si>
  <si>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</si>
  <si>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</si>
  <si>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</si>
  <si>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</si>
  <si>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</si>
  <si>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</si>
  <si>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</si>
  <si>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</si>
  <si>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</si>
  <si>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</si>
  <si>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</si>
  <si>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</si>
  <si>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</si>
  <si>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</si>
  <si>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</si>
  <si>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</si>
  <si>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</si>
  <si>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</si>
  <si>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</si>
  <si>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</si>
  <si>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</si>
  <si>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</si>
  <si>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</si>
  <si>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</si>
  <si>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</si>
  <si>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</si>
  <si>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</si>
  <si>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</si>
  <si>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</si>
  <si>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</si>
  <si>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</si>
  <si>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</si>
  <si>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</si>
  <si>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</si>
  <si>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</si>
  <si>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</si>
  <si>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</si>
  <si>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</si>
  <si>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</si>
  <si>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</si>
  <si>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</si>
  <si>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</si>
  <si>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</si>
  <si>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</si>
  <si>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</si>
  <si>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</si>
  <si>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</si>
  <si>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</si>
  <si>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</si>
  <si>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</si>
  <si>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</si>
  <si>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</si>
  <si>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</si>
  <si>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</si>
  <si>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</si>
  <si>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</si>
  <si>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</si>
  <si>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</si>
  <si>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</si>
  <si>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</si>
  <si>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</si>
  <si>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</si>
  <si>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</si>
  <si>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</si>
  <si>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</si>
  <si>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</si>
  <si>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</si>
  <si>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</si>
  <si>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</si>
  <si>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</si>
  <si>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</si>
  <si>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</si>
  <si>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</si>
  <si>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</si>
  <si>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</si>
  <si>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</si>
  <si>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</si>
  <si>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</si>
  <si>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</si>
  <si>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</si>
  <si>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</si>
  <si>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</si>
  <si>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</si>
  <si>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</si>
  <si>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</si>
  <si>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</si>
  <si>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</si>
  <si>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</si>
  <si>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</si>
  <si>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</si>
  <si>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</si>
  <si>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</si>
  <si>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</si>
  <si>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</si>
  <si>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</si>
  <si>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</si>
  <si>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</si>
  <si>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</si>
  <si>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</si>
  <si>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</si>
  <si>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</si>
  <si>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</si>
  <si>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</si>
  <si>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</si>
  <si>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</si>
  <si>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</si>
  <si>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</si>
  <si>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</si>
  <si>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</si>
  <si>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</si>
  <si>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</si>
  <si>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</si>
  <si>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</si>
  <si>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</si>
  <si>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</si>
  <si>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</si>
  <si>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</si>
  <si>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</si>
  <si>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</si>
  <si>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</si>
  <si>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</si>
  <si>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</si>
  <si>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</si>
  <si>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</si>
  <si>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</si>
  <si>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</si>
  <si>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</si>
  <si>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</si>
  <si>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</si>
  <si>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</si>
  <si>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</si>
  <si>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</si>
  <si>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</si>
  <si>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</si>
  <si>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</si>
  <si>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</si>
  <si>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</si>
  <si>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</si>
  <si>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</si>
  <si>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</si>
  <si>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</si>
  <si>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</si>
  <si>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</si>
  <si>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</si>
  <si>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</si>
  <si>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</si>
  <si>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</si>
  <si>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</si>
  <si>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</si>
  <si>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</si>
  <si>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</si>
  <si>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</si>
  <si>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</si>
  <si>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</si>
  <si>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</si>
  <si>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</si>
  <si>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</si>
  <si>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</si>
  <si>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</si>
  <si>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</si>
  <si>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</si>
  <si>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</si>
  <si>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</si>
  <si>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</si>
  <si>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</si>
  <si>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</si>
  <si>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</si>
  <si>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</si>
  <si>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</si>
  <si>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</si>
  <si>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</si>
  <si>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</si>
  <si>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</si>
  <si>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</si>
  <si>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</si>
  <si>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</si>
  <si>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</si>
  <si>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</si>
  <si>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</si>
  <si>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</si>
  <si>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</si>
  <si>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</si>
  <si>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</si>
  <si>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</si>
  <si>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</si>
  <si>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</si>
  <si>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</si>
  <si>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</si>
  <si>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</si>
  <si>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</si>
  <si>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</si>
  <si>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</si>
  <si>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</si>
  <si>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</si>
  <si>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</si>
  <si>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</si>
  <si>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</si>
  <si>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</si>
  <si>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</si>
  <si>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</si>
  <si>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</si>
  <si>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</si>
  <si>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</si>
  <si>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</si>
  <si>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</si>
  <si>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</si>
  <si>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</si>
  <si>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</si>
  <si>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</si>
  <si>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</si>
  <si>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</si>
  <si>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</si>
  <si>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</si>
  <si>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</si>
  <si>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</si>
  <si>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</si>
  <si>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</si>
  <si>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</si>
  <si>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</si>
  <si>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</si>
  <si>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</si>
  <si>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</si>
  <si>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</si>
  <si>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</si>
  <si>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</si>
  <si>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</si>
  <si>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</si>
  <si>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</si>
  <si>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</si>
  <si>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</si>
  <si>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</si>
  <si>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</si>
  <si>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</si>
  <si>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</si>
  <si>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</si>
  <si>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</si>
  <si>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</si>
  <si>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</si>
  <si>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</si>
  <si>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</si>
  <si>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</si>
  <si>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</si>
  <si>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</si>
  <si>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</si>
  <si>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</si>
  <si>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</si>
  <si>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</si>
  <si>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</si>
  <si>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</si>
  <si>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</si>
  <si>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</si>
  <si>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</si>
  <si>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</si>
  <si>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</si>
  <si>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</si>
  <si>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</si>
  <si>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</si>
  <si>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</si>
  <si>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</si>
  <si>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</si>
  <si>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</si>
  <si>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</si>
  <si>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</si>
  <si>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</si>
  <si>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</si>
  <si>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</si>
  <si>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</si>
  <si>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</si>
  <si>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</si>
  <si>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</si>
  <si>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</si>
  <si>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</si>
  <si>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</si>
  <si>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</si>
  <si>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</si>
  <si>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</si>
  <si>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</si>
  <si>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</si>
  <si>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</si>
  <si>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</si>
  <si>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</si>
  <si>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</si>
  <si>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</si>
  <si>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</si>
  <si>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</si>
  <si>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</si>
  <si>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</si>
  <si>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</si>
  <si>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</si>
  <si>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</si>
  <si>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</si>
  <si>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</si>
  <si>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</si>
  <si>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</si>
  <si>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</si>
  <si>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</si>
  <si>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</si>
  <si>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</si>
  <si>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</si>
  <si>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</si>
  <si>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</si>
  <si>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</si>
  <si>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</si>
  <si>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</si>
  <si>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</si>
  <si>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</si>
  <si>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</si>
  <si>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</si>
  <si>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</si>
  <si>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</si>
  <si>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</si>
  <si>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</si>
  <si>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</si>
  <si>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</si>
  <si>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</si>
  <si>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</si>
  <si>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</si>
  <si>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</si>
  <si>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</si>
  <si>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</si>
  <si>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</si>
  <si>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</si>
  <si>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</si>
  <si>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</si>
  <si>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</si>
  <si>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</si>
  <si>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</si>
  <si>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</si>
  <si>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</si>
  <si>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</si>
  <si>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</si>
  <si>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</si>
  <si>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</si>
  <si>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</si>
  <si>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</si>
  <si>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</si>
  <si>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</si>
  <si>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</si>
  <si>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</si>
  <si>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</si>
  <si>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</si>
  <si>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</si>
  <si>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</si>
  <si>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</si>
  <si>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</si>
  <si>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</si>
  <si>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</si>
  <si>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</si>
  <si>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</si>
  <si>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</si>
  <si>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</si>
  <si>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</si>
  <si>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</si>
  <si>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</si>
  <si>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</si>
  <si>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</si>
  <si>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</si>
  <si>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</si>
  <si>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</si>
  <si>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</si>
  <si>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</si>
  <si>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</si>
  <si>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</si>
  <si>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</si>
  <si>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</si>
  <si>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</si>
  <si>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</si>
  <si>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</si>
  <si>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</si>
  <si>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</si>
  <si>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</si>
  <si>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</si>
  <si>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</si>
  <si>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</si>
  <si>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</si>
  <si>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</si>
  <si>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</si>
  <si>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</si>
  <si>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</si>
  <si>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</si>
  <si>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</si>
  <si>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</si>
  <si>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</si>
  <si>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</si>
  <si>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</si>
  <si>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</si>
  <si>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</si>
  <si>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</si>
  <si>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</si>
  <si>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</si>
  <si>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</si>
  <si>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</si>
  <si>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</si>
  <si>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</si>
  <si>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</si>
  <si>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</si>
  <si>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</si>
  <si>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</si>
  <si>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</si>
  <si>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</si>
  <si>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</si>
  <si>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</si>
  <si>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</si>
  <si>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</si>
  <si>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</si>
  <si>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</si>
  <si>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</si>
  <si>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</si>
  <si>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</si>
  <si>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</si>
  <si>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</si>
  <si>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</si>
  <si>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</si>
  <si>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</si>
  <si>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</si>
  <si>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</si>
  <si>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</si>
  <si>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</si>
  <si>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</si>
  <si>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</si>
  <si>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</si>
  <si>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</si>
  <si>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</si>
  <si>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</si>
  <si>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</si>
  <si>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</si>
  <si>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</si>
  <si>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</si>
  <si>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</si>
  <si>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</si>
  <si>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</si>
  <si>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</si>
  <si>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</si>
  <si>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</si>
  <si>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</si>
  <si>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</si>
  <si>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</si>
  <si>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</si>
  <si>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</si>
  <si>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</si>
  <si>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</si>
  <si>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</si>
  <si>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</si>
  <si>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</si>
  <si>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</si>
  <si>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</si>
  <si>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</si>
  <si>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</si>
  <si>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</si>
  <si>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</si>
  <si>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</si>
  <si>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</si>
  <si>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</si>
  <si>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</si>
  <si>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</si>
  <si>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</si>
  <si>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</si>
  <si>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</si>
  <si>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</si>
  <si>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</si>
  <si>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</si>
  <si>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</si>
  <si>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</si>
  <si>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</si>
  <si>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</si>
  <si>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</si>
  <si>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</si>
  <si>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</si>
  <si>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</si>
  <si>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</si>
  <si>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</si>
  <si>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</si>
  <si>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</si>
  <si>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</si>
  <si>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</si>
  <si>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</si>
  <si>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</si>
  <si>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</si>
  <si>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</si>
  <si>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</si>
  <si>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</si>
  <si>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</si>
  <si>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</si>
  <si>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</si>
  <si>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</si>
  <si>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</si>
  <si>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</si>
  <si>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</si>
  <si>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</si>
  <si>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</si>
  <si>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</si>
  <si>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</si>
  <si>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</si>
  <si>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</si>
  <si>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</si>
  <si>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</si>
  <si>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</si>
  <si>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</si>
  <si>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</si>
  <si>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</si>
  <si>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</si>
  <si>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</si>
  <si>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</si>
  <si>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</si>
  <si>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</si>
  <si>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</si>
  <si>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</si>
  <si>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</si>
  <si>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</si>
  <si>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</si>
  <si>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</si>
  <si>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</si>
  <si>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</si>
  <si>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</si>
  <si>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</si>
  <si>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</si>
  <si>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</si>
  <si>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</si>
  <si>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</si>
  <si>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</si>
  <si>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</si>
  <si>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</si>
  <si>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</si>
  <si>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</si>
  <si>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</si>
  <si>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</si>
  <si>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</si>
  <si>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</si>
  <si>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</si>
  <si>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</si>
  <si>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</si>
  <si>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</si>
  <si>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</si>
  <si>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</si>
  <si>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</si>
  <si>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</si>
  <si>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</si>
  <si>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</si>
  <si>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</si>
  <si>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</si>
  <si>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</si>
  <si>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</si>
  <si>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</si>
  <si>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</si>
  <si>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</si>
  <si>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</si>
  <si>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</si>
  <si>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</si>
  <si>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</si>
  <si>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</si>
  <si>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</si>
  <si>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</si>
  <si>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</si>
  <si>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</si>
  <si>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</si>
  <si>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</si>
  <si>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</si>
  <si>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</si>
  <si>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</si>
  <si>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</si>
  <si>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</si>
  <si>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</si>
  <si>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</si>
  <si>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</si>
  <si>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</si>
  <si>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</si>
  <si>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</si>
  <si>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</si>
  <si>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</si>
  <si>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</si>
  <si>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</si>
  <si>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</si>
  <si>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</si>
  <si>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</si>
  <si>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</si>
  <si>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</si>
  <si>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</si>
  <si>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</si>
  <si>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</si>
  <si>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</si>
  <si>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</si>
  <si>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</si>
  <si>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</si>
  <si>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</si>
  <si>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</si>
  <si>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</si>
  <si>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</si>
  <si>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</si>
  <si>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</si>
  <si>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</si>
  <si>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</si>
  <si>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</si>
  <si>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</si>
  <si>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</si>
  <si>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</si>
  <si>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</si>
  <si>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</si>
  <si>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</si>
  <si>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</si>
  <si>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</si>
  <si>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</si>
  <si>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</si>
  <si>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</si>
  <si>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</si>
  <si>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</si>
  <si>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</si>
  <si>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</si>
  <si>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</si>
  <si>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</si>
  <si>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</si>
  <si>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</si>
  <si>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</si>
  <si>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</si>
  <si>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</si>
  <si>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</si>
  <si>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</si>
  <si>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</si>
  <si>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</si>
  <si>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</si>
  <si>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</si>
  <si>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</si>
  <si>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</si>
  <si>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</si>
  <si>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</si>
  <si>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</si>
  <si>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</si>
  <si>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</si>
  <si>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</si>
  <si>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</si>
  <si>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</si>
  <si>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</si>
  <si>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</si>
  <si>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</si>
  <si>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</si>
  <si>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</si>
  <si>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</si>
  <si>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</si>
  <si>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</si>
  <si>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</si>
  <si>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</si>
  <si>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</si>
  <si>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</si>
  <si>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</si>
  <si>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</si>
  <si>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</si>
  <si>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</si>
  <si>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</si>
  <si>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</si>
  <si>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</si>
  <si>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</si>
  <si>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</si>
  <si>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</si>
  <si>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</si>
  <si>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</si>
  <si>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</si>
  <si>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</si>
  <si>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</si>
  <si>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</si>
  <si>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</si>
  <si>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</si>
  <si>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</si>
  <si>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</si>
  <si>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</si>
  <si>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</si>
  <si>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</si>
  <si>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</si>
  <si>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</si>
  <si>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</si>
  <si>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</si>
  <si>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</si>
  <si>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</si>
  <si>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</si>
  <si>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</si>
  <si>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</si>
  <si>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</si>
  <si>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</si>
  <si>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</si>
  <si>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</si>
  <si>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</si>
  <si>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</si>
  <si>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</si>
  <si>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</si>
  <si>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</si>
  <si>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</si>
  <si>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</si>
  <si>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</si>
  <si>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</si>
  <si>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</si>
  <si>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</si>
  <si>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</si>
  <si>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</si>
  <si>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</si>
  <si>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</si>
  <si>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</si>
  <si>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</si>
  <si>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</si>
  <si>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</si>
  <si>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</si>
  <si>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</si>
  <si>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</si>
  <si>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</si>
  <si>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</si>
  <si>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</si>
  <si>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</si>
  <si>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</si>
  <si>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</si>
  <si>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</si>
  <si>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</si>
  <si>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</si>
  <si>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</si>
  <si>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</si>
  <si>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</si>
  <si>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</si>
  <si>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</si>
  <si>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</si>
  <si>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</si>
  <si>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</si>
  <si>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</si>
  <si>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</si>
  <si>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</si>
  <si>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</si>
  <si>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</si>
  <si>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</si>
  <si>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</si>
  <si>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</si>
  <si>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</si>
  <si>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</si>
  <si>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</si>
  <si>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</si>
  <si>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</si>
  <si>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</si>
  <si>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</si>
  <si>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</si>
  <si>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</si>
  <si>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</si>
  <si>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</si>
  <si>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</si>
  <si>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</si>
  <si>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</si>
  <si>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</si>
  <si>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</si>
  <si>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</si>
  <si>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</si>
  <si>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</si>
  <si>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</si>
  <si>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</si>
  <si>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</si>
  <si>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</si>
  <si>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</si>
  <si>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</si>
  <si>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</si>
  <si>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</si>
  <si>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</si>
  <si>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</si>
  <si>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</si>
  <si>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</si>
  <si>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</si>
  <si>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</si>
  <si>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</si>
  <si>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</si>
  <si>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</si>
  <si>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</si>
  <si>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</si>
  <si>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</si>
  <si>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</si>
  <si>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</si>
  <si>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</si>
  <si>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</si>
  <si>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</si>
  <si>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</si>
  <si>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</si>
  <si>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</si>
  <si>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</si>
  <si>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</si>
  <si>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</si>
  <si>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</si>
  <si>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</si>
  <si>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</si>
  <si>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</si>
  <si>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</si>
  <si>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</si>
  <si>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</si>
  <si>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</si>
  <si>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</si>
  <si>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</si>
  <si>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</si>
  <si>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</si>
  <si>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</si>
  <si>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</si>
  <si>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</si>
  <si>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</si>
  <si>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</si>
  <si>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</si>
  <si>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</si>
  <si>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</si>
  <si>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</si>
  <si>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</si>
  <si>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</si>
  <si>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</si>
  <si>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</si>
  <si>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</si>
  <si>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</si>
  <si>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</si>
  <si>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</si>
  <si>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</si>
  <si>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</si>
  <si>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</si>
  <si>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</si>
  <si>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</si>
  <si>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</si>
  <si>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</si>
  <si>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</si>
  <si>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</si>
  <si>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</si>
  <si>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</si>
  <si>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</si>
  <si>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</si>
  <si>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</si>
  <si>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</si>
  <si>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</si>
  <si>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</si>
  <si>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</si>
  <si>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</si>
  <si>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</si>
  <si>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</si>
  <si>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</si>
  <si>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</si>
  <si>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</si>
  <si>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</si>
  <si>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</si>
  <si>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</si>
  <si>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</si>
  <si>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</si>
  <si>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</si>
  <si>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</si>
  <si>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</si>
  <si>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</si>
  <si>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</si>
  <si>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</si>
  <si>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</si>
  <si>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</si>
  <si>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</si>
  <si>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</si>
  <si>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</si>
  <si>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</si>
  <si>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</si>
  <si>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</si>
  <si>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</si>
  <si>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</si>
  <si>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</si>
  <si>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</si>
  <si>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</si>
  <si>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</si>
  <si>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</si>
  <si>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</si>
  <si>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</si>
  <si>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</si>
  <si>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</si>
  <si>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</si>
  <si>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</si>
  <si>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</si>
  <si>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</si>
  <si>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</si>
  <si>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</si>
  <si>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</si>
  <si>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</si>
  <si>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</si>
  <si>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</si>
  <si>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</si>
  <si>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</si>
  <si>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</si>
  <si>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</si>
  <si>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</si>
  <si>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</si>
  <si>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</si>
  <si>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</si>
  <si>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</si>
  <si>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</si>
  <si>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</si>
  <si>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</si>
  <si>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</si>
  <si>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</si>
  <si>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</si>
  <si>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</si>
  <si>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</si>
  <si>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</si>
  <si>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</si>
  <si>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</si>
  <si>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</si>
  <si>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</si>
  <si>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</si>
  <si>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</si>
  <si>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</si>
  <si>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</si>
  <si>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</si>
  <si>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</si>
  <si>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</si>
  <si>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</si>
  <si>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</si>
  <si>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</si>
  <si>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</si>
  <si>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</si>
  <si>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</si>
  <si>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</si>
  <si>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</si>
  <si>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</si>
  <si>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</si>
  <si>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</si>
  <si>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</si>
  <si>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</si>
  <si>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</si>
  <si>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</si>
  <si>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</si>
  <si>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</si>
  <si>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</si>
  <si>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</si>
  <si>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</si>
  <si>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</si>
  <si>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</si>
  <si>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</si>
  <si>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</si>
  <si>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</si>
  <si>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</si>
  <si>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</si>
  <si>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</si>
  <si>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</si>
  <si>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</si>
  <si>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</si>
  <si>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</si>
  <si>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</si>
  <si>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</si>
  <si>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</si>
  <si>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</si>
  <si>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</si>
  <si>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</si>
  <si>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</si>
  <si>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</si>
  <si>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</si>
  <si>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</si>
  <si>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</si>
  <si>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</si>
  <si>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</si>
  <si>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</si>
  <si>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</si>
  <si>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</si>
  <si>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</si>
  <si>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</si>
  <si>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</si>
  <si>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</si>
  <si>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</si>
  <si>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</si>
  <si>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</si>
  <si>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</si>
  <si>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</si>
  <si>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</si>
  <si>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</si>
  <si>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</si>
  <si>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</si>
  <si>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</si>
  <si>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</si>
  <si>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</si>
  <si>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</si>
  <si>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</si>
  <si>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</si>
  <si>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</si>
  <si>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</si>
  <si>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</si>
  <si>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</si>
  <si>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</si>
  <si>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</si>
  <si>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</si>
  <si>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</si>
  <si>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</si>
  <si>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</si>
  <si>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</si>
  <si>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</si>
  <si>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</si>
  <si>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</si>
  <si>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</si>
  <si>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</si>
  <si>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</si>
  <si>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</si>
  <si>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</si>
  <si>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</si>
  <si>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</si>
  <si>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</si>
  <si>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</si>
  <si>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</si>
  <si>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</si>
  <si>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</si>
  <si>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</si>
  <si>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</si>
  <si>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</si>
  <si>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</si>
  <si>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</si>
  <si>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</si>
  <si>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</si>
  <si>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</si>
  <si>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</si>
  <si>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</si>
  <si>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</si>
  <si>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</si>
  <si>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</si>
  <si>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</si>
  <si>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</si>
  <si>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</si>
  <si>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</si>
  <si>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</si>
  <si>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</si>
  <si>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</si>
  <si>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</si>
  <si>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</si>
  <si>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</si>
  <si>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</si>
  <si>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</si>
  <si>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</si>
  <si>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</si>
  <si>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</si>
  <si>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</si>
  <si>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</si>
  <si>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</si>
  <si>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</si>
  <si>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</si>
  <si>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</si>
  <si>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</si>
  <si>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</si>
  <si>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</si>
  <si>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</si>
  <si>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</si>
  <si>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</si>
  <si>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</si>
  <si>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</si>
  <si>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</si>
  <si>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</si>
  <si>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</si>
  <si>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</si>
  <si>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</si>
  <si>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</si>
  <si>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</si>
  <si>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</si>
  <si>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</si>
  <si>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</si>
  <si>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</si>
  <si>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</si>
  <si>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</si>
  <si>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</si>
  <si>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</si>
  <si>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</si>
  <si>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</si>
  <si>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</si>
  <si>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</si>
  <si>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</si>
  <si>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</si>
  <si>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</si>
  <si>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</si>
  <si>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</si>
  <si>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</si>
  <si>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</si>
  <si>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</si>
  <si>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</si>
  <si>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</si>
  <si>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</si>
  <si>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</si>
  <si>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</si>
  <si>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</si>
  <si>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</si>
  <si>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</si>
  <si>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</si>
  <si>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</si>
  <si>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</si>
  <si>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</si>
  <si>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</si>
  <si>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</si>
  <si>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</si>
  <si>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</si>
  <si>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</si>
  <si>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</si>
  <si>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</si>
  <si>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</si>
  <si>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</si>
  <si>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</si>
  <si>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</si>
  <si>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</si>
  <si>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</si>
  <si>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</si>
  <si>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</si>
  <si>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</si>
  <si>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</si>
  <si>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</si>
  <si>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</si>
  <si>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</si>
  <si>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</si>
  <si>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</si>
  <si>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</si>
  <si>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</si>
  <si>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</si>
  <si>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</si>
  <si>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</si>
  <si>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</si>
  <si>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</si>
  <si>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</si>
  <si>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</si>
  <si>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</si>
  <si>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</si>
  <si>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</si>
  <si>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</si>
  <si>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</si>
  <si>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</si>
  <si>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</si>
  <si>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</si>
  <si>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</si>
  <si>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</si>
  <si>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</si>
  <si>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</si>
  <si>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</si>
  <si>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</si>
  <si>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</si>
  <si>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</si>
  <si>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</si>
  <si>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</si>
  <si>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</si>
  <si>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</si>
  <si>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</si>
  <si>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</si>
  <si>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</si>
  <si>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</si>
  <si>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</si>
  <si>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</si>
  <si>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</si>
  <si>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</si>
  <si>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</si>
  <si>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</si>
  <si>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</si>
  <si>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</si>
  <si>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</si>
  <si>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</si>
  <si>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</si>
  <si>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</si>
  <si>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</si>
  <si>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</si>
  <si>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</si>
  <si>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</si>
  <si>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</si>
  <si>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</si>
  <si>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</si>
  <si>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</si>
  <si>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</si>
  <si>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</si>
  <si>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</si>
  <si>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</si>
  <si>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</si>
  <si>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</si>
  <si>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</si>
  <si>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</si>
  <si>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</si>
  <si>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</si>
  <si>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</si>
  <si>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</si>
  <si>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</si>
  <si>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</si>
  <si>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</si>
  <si>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</si>
  <si>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</si>
  <si>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</si>
  <si>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</si>
  <si>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</si>
  <si>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</si>
  <si>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</si>
  <si>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</si>
  <si>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</si>
  <si>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</si>
  <si>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</si>
  <si>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</si>
  <si>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</si>
  <si>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</si>
  <si>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</si>
  <si>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</si>
  <si>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</si>
  <si>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</si>
  <si>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</si>
  <si>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</si>
  <si>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</si>
  <si>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</si>
  <si>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</si>
  <si>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</si>
  <si>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</si>
  <si>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</si>
  <si>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</si>
  <si>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</si>
  <si>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</si>
  <si>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</si>
  <si>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</si>
  <si>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</si>
  <si>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</si>
  <si>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</si>
  <si>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</si>
  <si>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</si>
  <si>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</si>
  <si>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</si>
  <si>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</si>
  <si>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</si>
  <si>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</si>
  <si>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</si>
  <si>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</si>
  <si>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</si>
  <si>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</si>
  <si>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</si>
  <si>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</si>
  <si>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</si>
  <si>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</si>
  <si>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</si>
  <si>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</si>
  <si>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</si>
  <si>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</si>
  <si>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</si>
  <si>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</si>
  <si>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</si>
  <si>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</si>
  <si>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</si>
  <si>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</si>
  <si>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</si>
  <si>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</si>
  <si>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</si>
  <si>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</si>
  <si>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</si>
  <si>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</si>
  <si>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</si>
  <si>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</si>
  <si>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</si>
  <si>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</si>
  <si>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</si>
  <si>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</si>
  <si>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</si>
  <si>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</si>
  <si>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</si>
  <si>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</si>
  <si>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</si>
  <si>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</si>
  <si>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</si>
  <si>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</si>
  <si>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</si>
  <si>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</si>
  <si>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</si>
  <si>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</si>
  <si>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</si>
  <si>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</si>
  <si>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</si>
  <si>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</si>
  <si>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</si>
  <si>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</si>
  <si>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</si>
  <si>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</si>
  <si>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</si>
  <si>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</si>
  <si>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</si>
  <si>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</si>
  <si>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</si>
  <si>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</si>
  <si>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</si>
  <si>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</si>
  <si>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</si>
  <si>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</si>
  <si>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</si>
  <si>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</si>
  <si>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</si>
  <si>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</si>
  <si>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</si>
  <si>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</si>
  <si>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</si>
  <si>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</si>
  <si>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</si>
  <si>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</si>
  <si>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</si>
  <si>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</si>
  <si>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</si>
  <si>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</si>
  <si>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</si>
  <si>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</si>
  <si>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</si>
  <si>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</si>
  <si>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</si>
  <si>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</si>
  <si>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</si>
  <si>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</si>
  <si>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</si>
  <si>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</si>
  <si>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</si>
  <si>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</si>
  <si>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</si>
  <si>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</si>
  <si>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</si>
  <si>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</si>
  <si>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</si>
  <si>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</si>
  <si>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</si>
  <si>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</si>
  <si>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</si>
  <si>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</si>
  <si>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</si>
  <si>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</si>
  <si>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</si>
  <si>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</si>
  <si>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</si>
  <si>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</si>
  <si>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</si>
  <si>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</si>
  <si>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</si>
  <si>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</si>
  <si>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</si>
  <si>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</si>
  <si>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</si>
  <si>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</si>
  <si>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</si>
  <si>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</si>
  <si>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</si>
  <si>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</si>
  <si>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</si>
  <si>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</si>
  <si>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</si>
  <si>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</si>
  <si>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</si>
  <si>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</si>
  <si>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</si>
  <si>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</si>
  <si>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</si>
  <si>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</si>
  <si>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</si>
  <si>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</si>
  <si>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</si>
  <si>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</si>
  <si>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</si>
  <si>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</si>
  <si>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</si>
  <si>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</si>
  <si>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</si>
  <si>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</si>
  <si>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</si>
  <si>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</si>
  <si>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</si>
  <si>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</si>
  <si>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</si>
  <si>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</si>
  <si>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</si>
  <si>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</si>
  <si>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</si>
  <si>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</si>
  <si>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</si>
  <si>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</si>
  <si>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</si>
  <si>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</si>
  <si>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</si>
  <si>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</si>
  <si>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</si>
  <si>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</si>
  <si>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</si>
  <si>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</si>
  <si>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</si>
  <si>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</si>
  <si>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</si>
  <si>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</si>
  <si>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</si>
  <si>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</si>
  <si>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</si>
  <si>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</si>
  <si>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</si>
  <si>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</si>
  <si>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</si>
  <si>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</si>
  <si>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</si>
  <si>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</si>
  <si>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</si>
  <si>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</si>
  <si>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</si>
  <si>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</si>
  <si>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</si>
  <si>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</si>
  <si>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</si>
  <si>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</si>
  <si>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</si>
  <si>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</si>
  <si>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</si>
  <si>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</si>
  <si>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</si>
  <si>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</si>
  <si>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</si>
  <si>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</si>
  <si>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</si>
  <si>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</si>
  <si>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</si>
  <si>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</si>
  <si>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</si>
  <si>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</si>
  <si>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</si>
  <si>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</si>
  <si>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</si>
  <si>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</si>
  <si>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</si>
  <si>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</si>
  <si>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</si>
  <si>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</si>
  <si>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</si>
  <si>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</si>
  <si>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</si>
  <si>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</si>
  <si>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</si>
  <si>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</si>
  <si>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</si>
  <si>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</si>
  <si>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</si>
  <si>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</si>
  <si>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</si>
  <si>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</si>
  <si>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</si>
  <si>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</si>
  <si>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</si>
  <si>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</si>
  <si>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</si>
  <si>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</si>
  <si>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</si>
  <si>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</si>
  <si>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</si>
  <si>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</si>
  <si>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</si>
  <si>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</si>
  <si>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</si>
  <si>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</si>
  <si>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</si>
  <si>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</si>
  <si>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</si>
  <si>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</si>
  <si>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</si>
  <si>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</si>
  <si>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</si>
  <si>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</si>
  <si>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</si>
  <si>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</si>
  <si>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</si>
  <si>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</si>
  <si>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</si>
  <si>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</si>
  <si>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</si>
  <si>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</si>
  <si>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</si>
  <si>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</si>
  <si>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</si>
  <si>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</si>
  <si>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</si>
  <si>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</si>
  <si>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</si>
  <si>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</si>
  <si>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</si>
  <si>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</si>
  <si>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</si>
  <si>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</si>
  <si>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</si>
  <si>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</si>
  <si>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</si>
  <si>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</si>
  <si>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</si>
  <si>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</si>
  <si>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</si>
  <si>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</si>
  <si>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</si>
  <si>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</si>
  <si>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</si>
  <si>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</si>
  <si>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</si>
  <si>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</si>
  <si>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</si>
  <si>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</si>
  <si>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</si>
  <si>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</si>
  <si>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</si>
  <si>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</si>
  <si>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</si>
  <si>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</si>
  <si>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</si>
  <si>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</si>
  <si>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</si>
  <si>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</si>
  <si>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</si>
  <si>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</si>
  <si>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</si>
  <si>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</si>
  <si>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</si>
  <si>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</si>
  <si>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</si>
  <si>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</si>
  <si>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</si>
  <si>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</si>
  <si>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</si>
  <si>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</si>
  <si>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</si>
  <si>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</si>
  <si>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</si>
  <si>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</si>
  <si>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</si>
  <si>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</si>
  <si>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</si>
  <si>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</si>
  <si>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</si>
  <si>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</si>
  <si>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</si>
  <si>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</si>
  <si>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</si>
  <si>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</si>
  <si>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</si>
  <si>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</si>
  <si>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</si>
  <si>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</si>
  <si>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</si>
  <si>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</si>
  <si>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</si>
  <si>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</si>
  <si>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</si>
  <si>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</si>
  <si>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</si>
  <si>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</si>
  <si>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</si>
  <si>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</si>
  <si>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</si>
  <si>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</si>
  <si>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</si>
  <si>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</si>
  <si>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</si>
  <si>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</si>
  <si>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</si>
  <si>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</si>
  <si>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</si>
  <si>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</si>
  <si>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</si>
  <si>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</si>
  <si>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</si>
  <si>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</si>
  <si>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</si>
  <si>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</si>
  <si>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</si>
  <si>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</si>
  <si>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</si>
  <si>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</si>
  <si>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</si>
  <si>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</si>
  <si>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</si>
  <si>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</si>
  <si>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</si>
  <si>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</si>
  <si>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</si>
  <si>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</si>
  <si>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</si>
  <si>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</si>
  <si>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</si>
  <si>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</si>
  <si>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</si>
  <si>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</si>
  <si>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</si>
  <si>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</si>
  <si>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</si>
  <si>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</si>
  <si>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</si>
  <si>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</si>
  <si>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</si>
  <si>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</si>
  <si>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</si>
  <si>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</si>
  <si>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</si>
  <si>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</si>
  <si>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</si>
  <si>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</si>
  <si>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</si>
  <si>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</si>
  <si>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</si>
  <si>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</si>
  <si>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</si>
  <si>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</si>
  <si>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</si>
  <si>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</si>
  <si>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</si>
  <si>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</si>
  <si>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</si>
  <si>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</si>
  <si>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</si>
  <si>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</si>
  <si>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</si>
  <si>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</si>
  <si>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</si>
  <si>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</si>
  <si>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</si>
  <si>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</si>
  <si>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</si>
  <si>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</si>
  <si>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</si>
  <si>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</si>
  <si>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</si>
  <si>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</si>
  <si>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</si>
  <si>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</si>
  <si>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</si>
  <si>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</si>
  <si>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</si>
  <si>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</si>
  <si>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</si>
  <si>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</si>
  <si>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</si>
  <si>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</si>
  <si>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</si>
  <si>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</si>
  <si>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</si>
  <si>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</si>
  <si>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</si>
  <si>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</si>
  <si>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</si>
  <si>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</si>
  <si>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</si>
  <si>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</si>
  <si>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</si>
  <si>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</si>
  <si>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</si>
  <si>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</si>
  <si>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</si>
  <si>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</si>
  <si>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</si>
  <si>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</si>
  <si>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</si>
  <si>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</si>
  <si>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</si>
  <si>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</si>
  <si>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</si>
  <si>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</si>
  <si>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</si>
  <si>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</si>
  <si>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</si>
  <si>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</si>
  <si>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</si>
  <si>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</si>
  <si>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</si>
  <si>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</si>
  <si>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</si>
  <si>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</si>
  <si>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</si>
  <si>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</si>
  <si>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</si>
  <si>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</si>
  <si>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</si>
  <si>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</si>
  <si>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</si>
  <si>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</si>
  <si>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</si>
  <si>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</si>
  <si>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</si>
  <si>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</si>
  <si>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</si>
  <si>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</si>
  <si>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</si>
  <si>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</si>
  <si>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</si>
  <si>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</si>
  <si>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</si>
  <si>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</si>
  <si>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</si>
  <si>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</si>
  <si>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</si>
  <si>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</si>
  <si>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</si>
  <si>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</si>
  <si>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</si>
  <si>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</si>
  <si>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</si>
  <si>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</si>
  <si>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</si>
  <si>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</si>
  <si>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</si>
  <si>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</si>
  <si>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</si>
  <si>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</si>
  <si>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</si>
  <si>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</si>
  <si>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</si>
  <si>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</si>
  <si>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</si>
  <si>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</si>
  <si>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</si>
  <si>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</si>
  <si>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</si>
  <si>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</si>
  <si>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</si>
  <si>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</si>
  <si>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</si>
  <si>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</si>
  <si>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</si>
  <si>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</si>
  <si>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</si>
  <si>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</si>
  <si>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</si>
  <si>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</si>
  <si>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</si>
  <si>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</si>
  <si>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</si>
  <si>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</si>
  <si>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</si>
  <si>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</si>
  <si>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</si>
  <si>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</si>
  <si>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</si>
  <si>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</si>
  <si>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</si>
  <si>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</si>
  <si>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</si>
  <si>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</si>
  <si>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</si>
  <si>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</si>
  <si>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</si>
  <si>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</si>
  <si>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</si>
  <si>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</si>
  <si>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</si>
  <si>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</si>
  <si>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</si>
  <si>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</si>
  <si>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</si>
  <si>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</si>
  <si>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</si>
  <si>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</si>
  <si>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</si>
  <si>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</si>
  <si>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</si>
  <si>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</si>
  <si>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</si>
  <si>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</si>
  <si>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</si>
  <si>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</si>
  <si>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</si>
  <si>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</si>
  <si>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</si>
  <si>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</si>
  <si>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</si>
  <si>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</si>
  <si>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</si>
  <si>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</si>
  <si>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</si>
  <si>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</si>
  <si>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</si>
  <si>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</si>
  <si>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</si>
  <si>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</si>
  <si>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</si>
  <si>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</si>
  <si>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</si>
  <si>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</si>
  <si>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</si>
  <si>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</si>
  <si>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</si>
  <si>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</si>
  <si>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</si>
  <si>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</si>
  <si>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</si>
  <si>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</si>
  <si>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</si>
  <si>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</si>
  <si>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</si>
  <si>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</si>
  <si>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</si>
  <si>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</si>
  <si>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</si>
  <si>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</si>
  <si>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</si>
  <si>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</si>
  <si>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</si>
  <si>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</si>
  <si>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</si>
  <si>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</si>
  <si>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</si>
  <si>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</si>
  <si>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</si>
  <si>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</si>
  <si>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</si>
  <si>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</si>
  <si>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</si>
  <si>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</si>
  <si>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</si>
  <si>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</si>
  <si>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</si>
  <si>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</si>
  <si>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</si>
  <si>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</si>
  <si>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</si>
  <si>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</si>
  <si>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</si>
  <si>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</si>
  <si>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</si>
  <si>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</si>
  <si>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</si>
  <si>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</si>
  <si>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</si>
  <si>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</si>
  <si>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</si>
  <si>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</si>
  <si>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</si>
  <si>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</si>
  <si>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</si>
  <si>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</si>
  <si>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</si>
  <si>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</si>
  <si>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</si>
  <si>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</si>
  <si>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</si>
  <si>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</si>
  <si>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</si>
  <si>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</si>
  <si>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</si>
  <si>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</si>
  <si>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</si>
  <si>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</si>
  <si>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</si>
  <si>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</si>
  <si>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</si>
  <si>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</si>
  <si>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</si>
  <si>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</si>
  <si>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</si>
  <si>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</si>
  <si>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</si>
  <si>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</si>
  <si>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</si>
  <si>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</si>
  <si>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</si>
  <si>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</si>
  <si>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</si>
  <si>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</si>
  <si>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</si>
  <si>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</si>
  <si>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</si>
  <si>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</si>
  <si>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</si>
  <si>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</si>
  <si>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</si>
  <si>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</si>
  <si>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</si>
  <si>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</si>
  <si>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</si>
  <si>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</si>
  <si>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</si>
  <si>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</si>
  <si>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</si>
  <si>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</si>
  <si>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</si>
  <si>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</si>
  <si>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</si>
  <si>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</si>
  <si>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</si>
  <si>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</si>
  <si>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</si>
  <si>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</si>
  <si>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</si>
  <si>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</si>
  <si>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</si>
  <si>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</si>
  <si>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</si>
  <si>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</si>
  <si>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</si>
  <si>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</si>
  <si>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</si>
  <si>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</si>
  <si>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</si>
  <si>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</si>
  <si>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</si>
  <si>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</si>
  <si>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</si>
  <si>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</si>
  <si>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</si>
  <si>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</si>
  <si>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</si>
  <si>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</si>
  <si>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</si>
  <si>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</si>
  <si>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</si>
  <si>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</si>
  <si>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</si>
  <si>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</si>
  <si>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</si>
  <si>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</si>
  <si>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</si>
  <si>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</si>
  <si>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</si>
  <si>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</si>
  <si>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</si>
  <si>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</si>
  <si>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</si>
  <si>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</si>
  <si>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</si>
  <si>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</si>
  <si>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</si>
  <si>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</si>
  <si>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</si>
  <si>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</si>
  <si>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</si>
  <si>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</si>
  <si>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</si>
  <si>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</si>
  <si>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</si>
  <si>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</si>
  <si>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</si>
  <si>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</si>
  <si>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</si>
  <si>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</si>
  <si>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</si>
  <si>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</si>
  <si>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</si>
  <si>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</si>
  <si>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</si>
  <si>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</si>
  <si>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</si>
  <si>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</si>
  <si>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</si>
  <si>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</si>
  <si>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</si>
  <si>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</si>
  <si>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</si>
  <si>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</si>
  <si>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</si>
  <si>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</si>
  <si>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</si>
  <si>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</si>
  <si>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</si>
  <si>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</si>
  <si>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</si>
  <si>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</si>
  <si>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</si>
  <si>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</si>
  <si>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</si>
  <si>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</si>
  <si>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</si>
  <si>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</si>
  <si>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</si>
  <si>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</si>
  <si>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</si>
  <si>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</si>
  <si>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</si>
  <si>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</si>
  <si>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</si>
  <si>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</si>
  <si>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</si>
  <si>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</si>
  <si>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</si>
  <si>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</si>
  <si>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</si>
  <si>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</si>
  <si>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</si>
  <si>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</si>
  <si>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</si>
  <si>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</si>
  <si>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</si>
  <si>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</si>
  <si>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</si>
  <si>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</si>
  <si>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</si>
  <si>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</si>
  <si>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</si>
  <si>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</si>
  <si>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</si>
  <si>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</si>
  <si>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</si>
  <si>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</si>
  <si>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</si>
  <si>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</si>
  <si>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</si>
  <si>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</si>
  <si>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</si>
  <si>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</si>
  <si>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</si>
  <si>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</si>
  <si>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</si>
  <si>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</si>
  <si>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</si>
  <si>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</si>
  <si>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</si>
  <si>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</si>
  <si>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</si>
  <si>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</si>
  <si>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</si>
  <si>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</si>
  <si>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</si>
  <si>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</si>
  <si>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</si>
  <si>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</si>
  <si>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</si>
  <si>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</si>
  <si>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</si>
  <si>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</si>
  <si>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</si>
  <si>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</si>
  <si>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</si>
  <si>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</si>
  <si>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</si>
  <si>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</si>
  <si>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</si>
  <si>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</si>
  <si>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</si>
  <si>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</si>
  <si>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</si>
  <si>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</si>
  <si>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</si>
  <si>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</si>
  <si>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</si>
  <si>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</si>
  <si>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</si>
  <si>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</si>
  <si>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</si>
  <si>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</si>
  <si>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</si>
  <si>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</si>
  <si>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</si>
  <si>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</si>
  <si>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</si>
  <si>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</si>
  <si>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</si>
  <si>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</si>
  <si>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</si>
  <si>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</si>
  <si>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</si>
  <si>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</si>
  <si>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</si>
  <si>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</si>
  <si>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</si>
  <si>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</si>
  <si>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</si>
  <si>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</si>
  <si>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</si>
  <si>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</si>
  <si>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</si>
  <si>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</si>
  <si>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</si>
  <si>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</si>
  <si>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</si>
  <si>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</si>
  <si>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</si>
  <si>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</si>
  <si>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</si>
  <si>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</si>
  <si>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</si>
  <si>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</si>
  <si>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</si>
  <si>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</si>
  <si>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</si>
  <si>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</si>
  <si>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</si>
  <si>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</si>
  <si>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</si>
  <si>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</si>
  <si>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</si>
  <si>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</si>
  <si>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</si>
  <si>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</si>
  <si>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</si>
  <si>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</si>
  <si>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</si>
  <si>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</si>
  <si>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</si>
  <si>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</si>
  <si>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</si>
  <si>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</si>
  <si>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</si>
  <si>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</si>
  <si>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</si>
  <si>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</si>
  <si>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</si>
  <si>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</si>
  <si>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</si>
  <si>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</si>
  <si>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</si>
  <si>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</si>
  <si>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</si>
  <si>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</si>
  <si>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</si>
  <si>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</si>
  <si>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</si>
  <si>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</si>
  <si>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</si>
  <si>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</si>
  <si>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</si>
  <si>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</si>
  <si>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</si>
  <si>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</si>
  <si>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</si>
  <si>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</si>
  <si>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</si>
  <si>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</si>
  <si>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</si>
  <si>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</si>
  <si>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</si>
  <si>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</si>
  <si>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</si>
  <si>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</si>
  <si>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</si>
  <si>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</si>
  <si>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</si>
  <si>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</si>
  <si>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</si>
  <si>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</si>
  <si>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</si>
  <si>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</si>
  <si>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</si>
  <si>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</si>
  <si>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</si>
  <si>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</si>
  <si>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</si>
  <si>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</si>
  <si>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</si>
  <si>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</si>
  <si>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</si>
  <si>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</si>
  <si>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</si>
  <si>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</si>
  <si>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</si>
  <si>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</si>
  <si>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</si>
  <si>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</si>
  <si>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</si>
  <si>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</si>
  <si>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</si>
  <si>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</si>
  <si>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</si>
  <si>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</si>
  <si>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</si>
  <si>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</si>
  <si>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</si>
  <si>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</si>
  <si>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</si>
  <si>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</si>
  <si>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</si>
  <si>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</si>
  <si>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</si>
  <si>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</si>
  <si>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</si>
  <si>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</si>
  <si>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</si>
  <si>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</si>
  <si>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</si>
  <si>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</si>
  <si>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</si>
  <si>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</si>
  <si>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</si>
  <si>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</si>
  <si>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</si>
  <si>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</si>
  <si>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</si>
  <si>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</si>
  <si>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</si>
  <si>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</si>
  <si>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</si>
  <si>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</si>
  <si>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</si>
  <si>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</si>
  <si>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</si>
  <si>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</si>
  <si>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</si>
  <si>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</si>
  <si>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</si>
  <si>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</si>
  <si>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</si>
  <si>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</si>
  <si>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</si>
  <si>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</si>
  <si>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</si>
  <si>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</si>
  <si>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</si>
  <si>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</si>
  <si>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</si>
  <si>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</si>
  <si>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</si>
  <si>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</si>
  <si>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</si>
  <si>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</si>
  <si>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</si>
  <si>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</si>
  <si>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</si>
  <si>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</si>
  <si>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</si>
  <si>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</si>
  <si>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</si>
  <si>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</si>
  <si>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</si>
  <si>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</si>
  <si>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</si>
  <si>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</si>
  <si>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</si>
  <si>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</si>
  <si>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</si>
  <si>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</si>
  <si>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</si>
  <si>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</si>
  <si>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</si>
  <si>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</si>
  <si>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</si>
  <si>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</si>
  <si>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</si>
  <si>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</si>
  <si>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</si>
  <si>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</si>
  <si>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</si>
  <si>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</si>
  <si>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</si>
  <si>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</si>
  <si>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</si>
  <si>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</si>
  <si>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</si>
  <si>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</si>
  <si>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</si>
  <si>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</si>
  <si>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</si>
  <si>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</si>
  <si>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</si>
  <si>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</si>
  <si>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</si>
  <si>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</si>
  <si>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</si>
  <si>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</si>
  <si>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</si>
  <si>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</si>
  <si>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</si>
  <si>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</si>
  <si>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</si>
  <si>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</si>
  <si>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</si>
  <si>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</si>
  <si>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</si>
  <si>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</si>
  <si>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</si>
  <si>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</si>
  <si>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</si>
  <si>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</si>
  <si>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</si>
  <si>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</si>
  <si>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</si>
  <si>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</si>
  <si>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</si>
  <si>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</si>
  <si>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</si>
  <si>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</si>
  <si>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</si>
  <si>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</si>
  <si>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</si>
  <si>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</si>
  <si>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</si>
  <si>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</si>
  <si>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</si>
  <si>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</si>
  <si>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</si>
  <si>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</si>
  <si>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</si>
  <si>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</si>
  <si>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</si>
  <si>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</si>
  <si>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</si>
  <si>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</si>
  <si>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</si>
  <si>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</si>
  <si>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</si>
  <si>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</si>
  <si>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</si>
  <si>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</si>
  <si>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</si>
  <si>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</si>
  <si>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</si>
  <si>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</si>
  <si>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</si>
  <si>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</si>
  <si>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</si>
  <si>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</si>
  <si>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</si>
  <si>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</si>
  <si>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</si>
  <si>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</si>
  <si>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</si>
  <si>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</si>
  <si>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</si>
  <si>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</si>
  <si>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</si>
  <si>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</si>
  <si>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</si>
  <si>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</si>
  <si>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</si>
  <si>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</si>
  <si>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</si>
  <si>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</si>
  <si>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</si>
  <si>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</si>
  <si>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</si>
  <si>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</si>
  <si>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</si>
  <si>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</si>
  <si>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</si>
  <si>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</si>
  <si>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</si>
  <si>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</si>
  <si>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</si>
  <si>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</si>
  <si>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</si>
  <si>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</si>
  <si>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</si>
  <si>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</si>
  <si>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</si>
  <si>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</si>
  <si>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</si>
  <si>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</si>
  <si>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</si>
  <si>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</si>
  <si>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</si>
  <si>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</si>
  <si>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</si>
  <si>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</si>
  <si>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</si>
  <si>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</si>
  <si>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</si>
  <si>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</si>
  <si>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</si>
  <si>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</si>
  <si>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</si>
  <si>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</si>
  <si>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</si>
  <si>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</si>
  <si>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</si>
  <si>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</si>
  <si>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</si>
  <si>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</si>
  <si>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</si>
  <si>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</si>
  <si>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</si>
  <si>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</si>
  <si>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</si>
  <si>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</si>
  <si>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</si>
  <si>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</si>
  <si>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</si>
  <si>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</si>
  <si>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</si>
  <si>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</si>
  <si>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</si>
  <si>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</si>
  <si>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</si>
  <si>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</si>
  <si>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</si>
  <si>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</si>
  <si>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</si>
  <si>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</si>
  <si>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</si>
  <si>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</si>
  <si>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</si>
  <si>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</si>
  <si>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</si>
  <si>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</si>
  <si>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</si>
  <si>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</si>
  <si>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</si>
  <si>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</si>
  <si>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</si>
  <si>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</si>
  <si>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</si>
  <si>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</si>
  <si>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</si>
  <si>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</si>
  <si>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</si>
  <si>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</si>
  <si>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</si>
  <si>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</si>
  <si>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</si>
  <si>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</si>
  <si>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</si>
  <si>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</si>
  <si>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</si>
  <si>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</si>
  <si>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</si>
  <si>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</si>
  <si>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</si>
  <si>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</si>
  <si>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</si>
  <si>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</si>
  <si>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</si>
  <si>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</si>
  <si>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</si>
  <si>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</si>
  <si>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</si>
  <si>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</si>
  <si>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</si>
  <si>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</si>
  <si>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</si>
  <si>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</si>
  <si>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</si>
  <si>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</si>
  <si>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</si>
  <si>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</si>
  <si>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</si>
  <si>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</si>
  <si>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</si>
  <si>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</si>
  <si>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</si>
  <si>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</si>
  <si>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</si>
  <si>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</si>
  <si>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</si>
  <si>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</si>
  <si>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</si>
  <si>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</si>
  <si>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</si>
  <si>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</si>
  <si>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</si>
  <si>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</si>
  <si>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</si>
  <si>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</si>
  <si>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</si>
  <si>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</si>
  <si>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</si>
  <si>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</si>
  <si>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</si>
  <si>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</si>
  <si>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</si>
  <si>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</si>
  <si>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</si>
  <si>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</si>
  <si>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</si>
  <si>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</si>
  <si>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</si>
  <si>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</si>
  <si>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</si>
  <si>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</si>
  <si>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</si>
  <si>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</si>
  <si>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</si>
  <si>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</si>
  <si>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</si>
  <si>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</si>
  <si>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</si>
  <si>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</si>
  <si>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</si>
  <si>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</si>
  <si>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</si>
  <si>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</si>
  <si>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</si>
  <si>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</si>
  <si>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</si>
  <si>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</si>
  <si>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</si>
  <si>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</si>
  <si>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</si>
  <si>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</si>
  <si>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</si>
  <si>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</si>
  <si>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</si>
  <si>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</si>
  <si>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</si>
  <si>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</si>
  <si>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</si>
  <si>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</si>
  <si>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</si>
  <si>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</si>
  <si>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</si>
  <si>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</si>
  <si>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</si>
  <si>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</si>
  <si>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</si>
  <si>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</si>
  <si>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</si>
  <si>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</si>
  <si>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</si>
  <si>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</si>
  <si>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</si>
  <si>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</si>
  <si>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</si>
  <si>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</si>
  <si>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</si>
  <si>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</si>
  <si>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</si>
  <si>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</si>
  <si>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</si>
  <si>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</si>
  <si>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</si>
  <si>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</si>
  <si>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</si>
  <si>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</si>
  <si>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</si>
  <si>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</si>
  <si>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</si>
  <si>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</si>
  <si>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</si>
  <si>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</si>
  <si>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</si>
  <si>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</si>
  <si>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</si>
  <si>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</si>
  <si>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</si>
  <si>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</si>
  <si>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</si>
  <si>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</si>
  <si>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</si>
  <si>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</si>
  <si>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</si>
  <si>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</si>
  <si>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</si>
  <si>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</si>
  <si>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</si>
  <si>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</si>
  <si>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</si>
  <si>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</si>
  <si>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</si>
  <si>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</si>
  <si>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</si>
  <si>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</si>
  <si>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</si>
  <si>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</si>
  <si>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</si>
  <si>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</si>
  <si>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</si>
  <si>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</si>
  <si>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</si>
  <si>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</si>
  <si>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</si>
  <si>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</si>
  <si>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</si>
  <si>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</si>
  <si>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</si>
  <si>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</si>
  <si>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</si>
  <si>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</si>
  <si>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</si>
  <si>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</si>
  <si>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</si>
  <si>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</si>
  <si>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</si>
  <si>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</si>
  <si>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</si>
  <si>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</si>
  <si>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</si>
  <si>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</si>
  <si>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</si>
  <si>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</si>
  <si>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</si>
  <si>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</si>
  <si>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</si>
  <si>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</si>
  <si>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</si>
  <si>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</si>
  <si>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</si>
  <si>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</si>
  <si>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</si>
  <si>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</si>
  <si>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</si>
  <si>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</si>
  <si>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</si>
  <si>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</si>
  <si>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</si>
  <si>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</si>
  <si>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</si>
  <si>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</si>
  <si>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</si>
  <si>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</si>
  <si>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</si>
  <si>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</si>
  <si>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</si>
  <si>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</si>
  <si>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</si>
  <si>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</si>
  <si>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</si>
  <si>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</si>
  <si>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</si>
  <si>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</si>
  <si>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</si>
  <si>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</si>
  <si>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</si>
  <si>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</si>
  <si>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</si>
  <si>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</si>
  <si>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</si>
  <si>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</si>
  <si>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</si>
  <si>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</si>
  <si>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</si>
  <si>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</si>
  <si>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</si>
  <si>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</si>
  <si>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</si>
  <si>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</si>
  <si>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</si>
  <si>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</si>
  <si>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</si>
  <si>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</si>
  <si>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</si>
  <si>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</si>
  <si>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</si>
  <si>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</si>
  <si>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</si>
  <si>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</si>
  <si>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</si>
  <si>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</si>
  <si>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</si>
  <si>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</si>
  <si>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</si>
  <si>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</si>
  <si>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</si>
  <si>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</si>
  <si>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</si>
  <si>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</si>
  <si>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</si>
  <si>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</si>
  <si>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</si>
  <si>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</si>
  <si>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</si>
  <si>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</si>
  <si>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</si>
  <si>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</si>
  <si>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</si>
  <si>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</si>
  <si>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</si>
  <si>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</si>
  <si>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</si>
  <si>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</si>
  <si>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</si>
  <si>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</si>
  <si>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</si>
  <si>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</si>
  <si>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</si>
  <si>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</si>
  <si>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</si>
  <si>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</si>
  <si>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</si>
  <si>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</si>
  <si>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</si>
  <si>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</si>
  <si>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</si>
  <si>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</si>
  <si>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</si>
  <si>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</si>
  <si>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</si>
  <si>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</si>
  <si>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</si>
  <si>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</si>
  <si>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</si>
  <si>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</si>
  <si>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</si>
  <si>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</si>
  <si>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</si>
  <si>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</si>
  <si>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</si>
  <si>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</si>
  <si>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</si>
  <si>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</si>
  <si>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</si>
  <si>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</si>
  <si>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</si>
  <si>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</si>
  <si>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</si>
  <si>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</si>
  <si>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</si>
  <si>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</si>
  <si>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</si>
  <si>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</si>
  <si>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</si>
  <si>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</si>
  <si>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</si>
  <si>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</si>
  <si>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</si>
  <si>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</si>
  <si>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</si>
  <si>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</si>
  <si>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</si>
  <si>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</si>
  <si>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</si>
  <si>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</si>
  <si>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</si>
  <si>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</si>
  <si>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</si>
  <si>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</si>
  <si>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</si>
  <si>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</si>
  <si>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</si>
  <si>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</si>
  <si>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</si>
  <si>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</si>
  <si>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</si>
  <si>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</si>
  <si>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</si>
  <si>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</si>
  <si>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</si>
  <si>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</si>
  <si>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</si>
  <si>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</si>
  <si>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</si>
  <si>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</si>
  <si>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</si>
  <si>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</si>
  <si>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</si>
  <si>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</si>
  <si>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</si>
  <si>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</si>
  <si>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</si>
  <si>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</si>
  <si>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</si>
  <si>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</si>
  <si>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</si>
  <si>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</si>
  <si>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</si>
  <si>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</si>
  <si>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</si>
  <si>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</si>
  <si>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</si>
  <si>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</si>
  <si>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</si>
  <si>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</si>
  <si>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</si>
  <si>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</si>
  <si>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</si>
  <si>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</si>
  <si>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</si>
  <si>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</si>
  <si>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</si>
  <si>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</si>
  <si>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</si>
  <si>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</si>
  <si>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</si>
  <si>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</si>
  <si>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</si>
  <si>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</si>
  <si>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</si>
  <si>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</si>
  <si>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</si>
  <si>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</si>
  <si>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</si>
  <si>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</si>
  <si>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</si>
  <si>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</si>
  <si>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</si>
  <si>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</si>
  <si>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</si>
  <si>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</si>
  <si>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</si>
  <si>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</si>
  <si>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</si>
  <si>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</si>
  <si>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</si>
  <si>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</si>
  <si>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</si>
  <si>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</si>
  <si>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</si>
  <si>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</si>
  <si>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</si>
  <si>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</si>
  <si>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</si>
  <si>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</si>
  <si>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</si>
  <si>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</si>
  <si>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</si>
  <si>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</si>
  <si>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</si>
  <si>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</si>
  <si>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</si>
  <si>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</si>
  <si>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</si>
  <si>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</si>
  <si>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</si>
  <si>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</si>
  <si>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</si>
  <si>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</si>
  <si>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</si>
  <si>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</si>
  <si>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</si>
  <si>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</si>
  <si>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</si>
  <si>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</si>
  <si>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</si>
  <si>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</si>
  <si>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</si>
  <si>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</si>
  <si>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</si>
  <si>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</si>
  <si>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</si>
  <si>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</si>
  <si>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</si>
  <si>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</si>
  <si>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</si>
  <si>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</si>
  <si>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</si>
  <si>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</si>
  <si>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</si>
  <si>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</si>
  <si>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</si>
  <si>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</si>
  <si>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</si>
  <si>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</si>
  <si>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</si>
  <si>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</si>
  <si>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</si>
  <si>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</si>
  <si>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</si>
  <si>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</si>
  <si>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</si>
  <si>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</si>
  <si>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</si>
  <si>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</si>
  <si>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</si>
  <si>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</si>
  <si>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</si>
  <si>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</si>
  <si>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</si>
  <si>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</si>
  <si>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</si>
  <si>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</si>
  <si>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</si>
  <si>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</si>
  <si>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</si>
  <si>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</si>
  <si>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</si>
  <si>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</si>
  <si>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</si>
  <si>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</si>
  <si>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</si>
  <si>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</si>
  <si>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</si>
  <si>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</si>
  <si>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</si>
  <si>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</si>
  <si>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</si>
  <si>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</si>
  <si>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</si>
  <si>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</si>
  <si>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</si>
  <si>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</si>
  <si>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</si>
  <si>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</si>
  <si>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</si>
  <si>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</si>
  <si>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</si>
  <si>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</si>
  <si>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</si>
  <si>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</si>
  <si>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</si>
  <si>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</si>
  <si>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</si>
  <si>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</si>
  <si>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</si>
  <si>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</si>
  <si>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</si>
  <si>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</si>
  <si>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</si>
  <si>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</si>
  <si>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</si>
  <si>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</si>
  <si>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</si>
  <si>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</si>
  <si>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</si>
  <si>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</si>
  <si>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</si>
  <si>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</si>
  <si>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</si>
  <si>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</si>
  <si>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</si>
  <si>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</si>
  <si>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</si>
  <si>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</si>
  <si>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</si>
  <si>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</si>
  <si>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</si>
  <si>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</si>
  <si>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</si>
  <si>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</si>
  <si>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</si>
  <si>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</si>
  <si>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</si>
  <si>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</si>
  <si>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</si>
  <si>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</si>
  <si>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</si>
  <si>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</si>
  <si>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</si>
  <si>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</si>
  <si>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</si>
  <si>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</si>
  <si>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</si>
  <si>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</si>
  <si>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</si>
  <si>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</si>
  <si>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</si>
  <si>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</si>
  <si>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</si>
  <si>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</si>
  <si>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</si>
  <si>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</si>
  <si>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</si>
  <si>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</si>
  <si>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</si>
  <si>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</si>
  <si>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</si>
  <si>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</si>
  <si>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</si>
  <si>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</si>
  <si>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</si>
  <si>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</si>
  <si>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</si>
  <si>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</si>
  <si>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</si>
  <si>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</si>
  <si>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</si>
  <si>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</si>
  <si>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</si>
  <si>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</si>
  <si>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</si>
  <si>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</si>
  <si>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</si>
  <si>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</si>
  <si>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</si>
  <si>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</si>
  <si>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</si>
  <si>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</si>
  <si>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</si>
  <si>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</si>
  <si>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</si>
  <si>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</si>
  <si>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</si>
  <si>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</si>
  <si>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</si>
  <si>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</si>
  <si>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</si>
  <si>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</si>
  <si>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</si>
  <si>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</si>
  <si>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</si>
  <si>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</si>
  <si>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</si>
  <si>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</si>
  <si>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</si>
  <si>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</si>
  <si>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</si>
  <si>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</si>
  <si>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</si>
  <si>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</si>
  <si>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</si>
  <si>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</si>
  <si>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</si>
  <si>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</si>
  <si>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</si>
  <si>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</si>
  <si>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</si>
  <si>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</si>
  <si>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</si>
  <si>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</si>
  <si>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</si>
  <si>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</si>
  <si>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</si>
  <si>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</si>
  <si>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</si>
  <si>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</si>
  <si>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</si>
  <si>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</si>
  <si>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</si>
  <si>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</si>
  <si>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</si>
  <si>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</si>
  <si>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</si>
  <si>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</si>
  <si>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</si>
  <si>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</si>
  <si>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</si>
  <si>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</si>
  <si>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</si>
  <si>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</si>
  <si>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</si>
  <si>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</si>
  <si>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</si>
  <si>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</si>
  <si>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</si>
  <si>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</si>
  <si>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</si>
  <si>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</si>
  <si>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</si>
  <si>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</si>
  <si>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</si>
  <si>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</si>
  <si>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</si>
  <si>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</si>
  <si>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</si>
  <si>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</si>
  <si>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</si>
  <si>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</si>
  <si>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</si>
  <si>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</si>
  <si>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</si>
  <si>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</si>
  <si>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</si>
  <si>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</si>
  <si>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</si>
  <si>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</si>
  <si>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</si>
  <si>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</si>
  <si>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</si>
  <si>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</si>
  <si>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</si>
  <si>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</si>
  <si>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</si>
  <si>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</si>
  <si>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</si>
  <si>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</si>
  <si>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</si>
  <si>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</si>
  <si>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</si>
  <si>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</si>
  <si>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</si>
  <si>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</si>
  <si>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</si>
  <si>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</si>
  <si>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</si>
  <si>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</si>
  <si>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</si>
  <si>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</si>
  <si>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</si>
  <si>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</si>
  <si>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</si>
  <si>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</si>
  <si>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</si>
  <si>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</si>
  <si>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</si>
  <si>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</si>
  <si>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</si>
  <si>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</si>
  <si>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</si>
  <si>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</si>
  <si>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</si>
  <si>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</si>
  <si>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</si>
  <si>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</si>
  <si>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</si>
  <si>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</si>
  <si>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</si>
  <si>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</si>
  <si>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</si>
  <si>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</si>
  <si>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</si>
  <si>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</si>
  <si>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</si>
  <si>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</si>
  <si>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</si>
  <si>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</si>
  <si>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</si>
  <si>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</si>
  <si>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</si>
  <si>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</si>
  <si>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</si>
  <si>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</si>
  <si>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</si>
  <si>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</si>
  <si>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</si>
  <si>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</si>
  <si>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</si>
  <si>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</si>
  <si>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</si>
  <si>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</si>
  <si>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</si>
  <si>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</si>
  <si>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</si>
  <si>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</si>
  <si>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</si>
  <si>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</si>
  <si>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</si>
  <si>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</si>
  <si>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</si>
  <si>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</si>
  <si>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</si>
  <si>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</si>
  <si>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</si>
  <si>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</si>
  <si>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</si>
  <si>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</si>
  <si>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</si>
  <si>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</si>
  <si>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</si>
  <si>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</si>
  <si>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</si>
  <si>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</si>
  <si>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</si>
  <si>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</si>
  <si>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</si>
  <si>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</si>
  <si>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</si>
  <si>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</si>
  <si>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</si>
  <si>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</si>
  <si>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</si>
  <si>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</si>
  <si>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</si>
  <si>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</si>
  <si>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</si>
  <si>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</si>
  <si>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</si>
  <si>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</si>
  <si>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</si>
  <si>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</si>
  <si>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</si>
  <si>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</si>
  <si>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</si>
  <si>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</si>
  <si>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</si>
  <si>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</si>
  <si>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</si>
  <si>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</si>
  <si>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</si>
  <si>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</si>
  <si>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</si>
  <si>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</si>
  <si>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</si>
  <si>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</si>
  <si>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</si>
  <si>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</si>
  <si>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</si>
  <si>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</si>
  <si>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</si>
  <si>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</si>
  <si>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</si>
  <si>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</si>
  <si>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</si>
  <si>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</si>
  <si>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</si>
  <si>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</si>
  <si>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</si>
  <si>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</si>
  <si>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</si>
  <si>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</si>
  <si>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</si>
  <si>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</si>
  <si>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</si>
  <si>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</si>
  <si>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</si>
  <si>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</si>
  <si>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</si>
  <si>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</si>
  <si>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</si>
  <si>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</si>
  <si>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</si>
  <si>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</si>
  <si>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</si>
  <si>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</si>
  <si>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</si>
  <si>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</si>
  <si>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</si>
  <si>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</si>
  <si>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</si>
  <si>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</si>
  <si>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</si>
  <si>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</si>
  <si>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</si>
  <si>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</si>
  <si>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</si>
  <si>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</si>
  <si>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</si>
  <si>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</si>
  <si>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</si>
  <si>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</si>
  <si>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</si>
  <si>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</si>
  <si>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</si>
  <si>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</si>
  <si>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</si>
  <si>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</si>
  <si>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</si>
  <si>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</si>
  <si>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</si>
  <si>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</si>
  <si>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</si>
  <si>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</si>
  <si>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</si>
  <si>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</si>
  <si>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</si>
  <si>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</si>
  <si>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</si>
  <si>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</si>
  <si>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</si>
  <si>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</si>
  <si>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</si>
  <si>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</si>
  <si>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</si>
  <si>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</si>
  <si>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</si>
  <si>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</si>
  <si>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</si>
  <si>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</si>
  <si>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</si>
  <si>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</si>
  <si>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</si>
  <si>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</si>
  <si>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</si>
  <si>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</si>
  <si>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</si>
  <si>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</si>
  <si>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</si>
  <si>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</si>
  <si>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</si>
  <si>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</si>
  <si>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</si>
  <si>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</si>
  <si>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</si>
  <si>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</si>
  <si>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</si>
  <si>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</si>
  <si>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</si>
  <si>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</si>
  <si>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</si>
  <si>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</si>
  <si>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</si>
  <si>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</si>
  <si>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</si>
  <si>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</si>
  <si>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</si>
  <si>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</si>
  <si>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</si>
  <si>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</si>
  <si>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</si>
  <si>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</si>
  <si>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</si>
  <si>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</si>
  <si>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</si>
  <si>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</si>
  <si>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</si>
  <si>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</si>
  <si>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</si>
  <si>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</si>
  <si>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</si>
  <si>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</si>
  <si>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</si>
  <si>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</si>
  <si>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</si>
  <si>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</si>
  <si>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</si>
  <si>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</si>
  <si>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</si>
  <si>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</si>
  <si>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</si>
  <si>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</si>
  <si>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</si>
  <si>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</si>
  <si>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</si>
  <si>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</si>
  <si>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</si>
  <si>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</si>
  <si>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</si>
  <si>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</si>
  <si>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</si>
  <si>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</si>
  <si>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</si>
  <si>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</si>
  <si>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</si>
  <si>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</si>
  <si>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</si>
  <si>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</si>
  <si>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</si>
  <si>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</si>
  <si>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</si>
  <si>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</si>
  <si>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</si>
  <si>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</si>
  <si>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</si>
  <si>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</si>
  <si>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</si>
  <si>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</si>
  <si>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</si>
  <si>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</si>
  <si>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</si>
  <si>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</si>
  <si>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</si>
  <si>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</si>
  <si>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</si>
  <si>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</si>
  <si>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</si>
  <si>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</si>
  <si>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</si>
  <si>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</si>
  <si>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</si>
  <si>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</si>
  <si>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</si>
  <si>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</si>
  <si>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</si>
  <si>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</si>
  <si>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</si>
  <si>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</si>
  <si>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</si>
  <si>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</si>
  <si>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</si>
  <si>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</si>
  <si>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</si>
  <si>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</si>
  <si>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</si>
  <si>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</si>
  <si>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</si>
  <si>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</si>
  <si>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</si>
  <si>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</si>
  <si>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</si>
  <si>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</si>
  <si>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</si>
  <si>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</si>
  <si>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</si>
  <si>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</si>
  <si>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</si>
  <si>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</si>
  <si>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</si>
  <si>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</si>
  <si>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</si>
  <si>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</si>
  <si>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</si>
  <si>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</si>
  <si>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</si>
  <si>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</si>
  <si>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</si>
  <si>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</si>
  <si>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</si>
  <si>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</si>
  <si>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</si>
  <si>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</si>
  <si>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</si>
  <si>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</si>
  <si>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</si>
  <si>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</si>
  <si>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</si>
  <si>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</si>
  <si>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</si>
  <si>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</si>
  <si>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</si>
  <si>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</si>
  <si>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</si>
  <si>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</si>
  <si>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</si>
  <si>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</si>
  <si>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</si>
  <si>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</si>
  <si>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</si>
  <si>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</si>
  <si>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</si>
  <si>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</si>
  <si>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</si>
  <si>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</si>
  <si>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</si>
  <si>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</si>
  <si>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</si>
  <si>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</si>
  <si>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</si>
  <si>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</si>
  <si>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</si>
  <si>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</si>
  <si>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</si>
  <si>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</si>
  <si>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</si>
  <si>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</si>
  <si>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</si>
  <si>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</si>
  <si>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</si>
  <si>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</si>
  <si>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</si>
  <si>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</si>
  <si>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</si>
  <si>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</si>
  <si>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</si>
  <si>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</si>
  <si>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</si>
  <si>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</si>
  <si>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</si>
  <si>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</si>
  <si>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</si>
  <si>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</si>
  <si>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</si>
  <si>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</si>
  <si>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</si>
  <si>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</si>
  <si>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</si>
  <si>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</si>
  <si>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</si>
  <si>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</si>
  <si>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</si>
  <si>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</si>
  <si>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</si>
  <si>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</si>
  <si>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</si>
  <si>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</si>
  <si>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</si>
  <si>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</si>
  <si>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</si>
  <si>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</si>
  <si>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</si>
  <si>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</si>
  <si>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</si>
  <si>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</si>
  <si>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</si>
  <si>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</si>
  <si>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</si>
  <si>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</si>
  <si>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</si>
  <si>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</si>
  <si>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</si>
  <si>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</si>
  <si>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</si>
  <si>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</si>
  <si>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</si>
  <si>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</si>
  <si>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</si>
  <si>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</si>
  <si>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</si>
  <si>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</si>
  <si>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</si>
  <si>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</si>
  <si>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</si>
  <si>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</si>
  <si>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</si>
  <si>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</si>
  <si>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</si>
  <si>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</si>
  <si>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</si>
  <si>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</si>
  <si>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</si>
  <si>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</si>
  <si>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</si>
  <si>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</si>
  <si>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</si>
  <si>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</si>
  <si>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</si>
  <si>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</si>
  <si>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</si>
  <si>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</si>
  <si>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</si>
  <si>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</si>
  <si>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</si>
  <si>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</si>
  <si>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</si>
  <si>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</si>
  <si>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</si>
  <si>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</si>
  <si>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</si>
  <si>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</si>
  <si>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</si>
  <si>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</si>
  <si>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</si>
  <si>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</si>
  <si>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</si>
  <si>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</si>
  <si>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</si>
  <si>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</si>
  <si>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</si>
  <si>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</si>
  <si>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</si>
  <si>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</si>
  <si>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</si>
  <si>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</si>
  <si>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</si>
  <si>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</si>
  <si>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</si>
  <si>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</si>
  <si>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</si>
  <si>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</si>
  <si>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</si>
  <si>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</si>
  <si>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</si>
  <si>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</si>
  <si>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</si>
  <si>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</si>
  <si>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</si>
  <si>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</si>
  <si>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</si>
  <si>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</si>
  <si>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</si>
  <si>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</si>
  <si>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</si>
  <si>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</si>
  <si>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</si>
  <si>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</si>
  <si>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</si>
  <si>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</si>
  <si>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</si>
  <si>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</si>
  <si>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</si>
  <si>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</si>
  <si>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</si>
  <si>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</si>
  <si>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</si>
  <si>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</si>
  <si>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</si>
  <si>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</si>
  <si>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</si>
  <si>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</si>
  <si>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</si>
  <si>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</si>
  <si>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</si>
  <si>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</si>
  <si>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</si>
  <si>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</si>
  <si>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</si>
  <si>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</si>
  <si>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</si>
  <si>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</si>
  <si>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</si>
  <si>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</si>
  <si>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</si>
  <si>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</si>
  <si>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</si>
  <si>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</si>
  <si>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</si>
  <si>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</si>
  <si>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</si>
  <si>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</si>
  <si>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</si>
  <si>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</si>
  <si>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</si>
  <si>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</si>
  <si>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</si>
  <si>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</si>
  <si>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</si>
  <si>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</si>
  <si>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</si>
  <si>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</si>
  <si>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</si>
  <si>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</si>
  <si>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</si>
  <si>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</si>
  <si>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</si>
  <si>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</si>
  <si>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</si>
  <si>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</si>
  <si>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</si>
  <si>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</si>
  <si>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</si>
  <si>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</si>
  <si>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</si>
  <si>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</si>
  <si>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</si>
  <si>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</si>
  <si>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</si>
  <si>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</si>
  <si>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</si>
  <si>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</si>
  <si>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</si>
  <si>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</si>
  <si>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</si>
  <si>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</si>
  <si>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</si>
  <si>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</si>
  <si>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</si>
  <si>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</si>
  <si>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</si>
  <si>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</si>
  <si>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</si>
  <si>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</si>
  <si>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</si>
  <si>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</si>
  <si>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</si>
  <si>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</si>
  <si>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</si>
  <si>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</si>
  <si>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</si>
  <si>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</si>
  <si>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</si>
  <si>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</si>
  <si>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</si>
  <si>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</si>
  <si>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</si>
  <si>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</si>
  <si>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</si>
  <si>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</si>
  <si>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</si>
  <si>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</si>
  <si>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</si>
  <si>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</si>
  <si>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</si>
  <si>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</si>
  <si>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</si>
  <si>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</si>
  <si>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</si>
  <si>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</si>
  <si>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</si>
  <si>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</si>
  <si>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</si>
  <si>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</si>
  <si>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</si>
  <si>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</si>
  <si>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</si>
  <si>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</si>
  <si>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</si>
  <si>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</si>
  <si>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</si>
  <si>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</si>
  <si>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</si>
  <si>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</si>
  <si>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</si>
  <si>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</si>
  <si>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</si>
  <si>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</si>
  <si>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</si>
  <si>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</si>
  <si>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</si>
  <si>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</si>
  <si>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</si>
  <si>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</si>
  <si>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</si>
  <si>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</si>
  <si>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</si>
  <si>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</si>
  <si>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</si>
  <si>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</si>
  <si>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</si>
  <si>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</si>
  <si>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</si>
  <si>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</si>
  <si>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</si>
  <si>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</si>
  <si>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</si>
  <si>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</si>
  <si>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</si>
  <si>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</si>
  <si>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</si>
  <si>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</si>
  <si>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</si>
  <si>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</si>
  <si>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</si>
  <si>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</si>
  <si>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</si>
  <si>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</si>
  <si>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</si>
  <si>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</si>
  <si>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</si>
  <si>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</si>
  <si>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</si>
  <si>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</si>
  <si>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</si>
  <si>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</si>
  <si>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</si>
  <si>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</si>
  <si>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</si>
  <si>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</si>
  <si>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</si>
  <si>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</si>
  <si>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</si>
  <si>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</si>
  <si>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</si>
  <si>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</si>
  <si>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</si>
  <si>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</si>
  <si>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</si>
  <si>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</si>
  <si>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</si>
  <si>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</si>
  <si>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</si>
  <si>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</si>
  <si>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</si>
  <si>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</si>
  <si>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</si>
  <si>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</si>
  <si>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</si>
  <si>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</si>
  <si>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</si>
  <si>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</si>
  <si>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</si>
  <si>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</si>
  <si>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</si>
  <si>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</si>
  <si>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</si>
  <si>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</si>
  <si>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</si>
  <si>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</si>
  <si>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</si>
  <si>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</si>
  <si>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</si>
  <si>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</si>
  <si>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</si>
  <si>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</si>
  <si>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</si>
  <si>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</si>
  <si>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</si>
  <si>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</si>
  <si>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</si>
  <si>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</si>
  <si>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</si>
  <si>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</si>
  <si>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</si>
  <si>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</si>
  <si>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</si>
  <si>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</si>
  <si>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</si>
  <si>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</si>
  <si>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</si>
  <si>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</si>
  <si>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</si>
  <si>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</si>
  <si>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</si>
  <si>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</si>
  <si>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</si>
  <si>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</si>
  <si>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</si>
  <si>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</si>
  <si>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</si>
  <si>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</si>
  <si>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</si>
  <si>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</si>
  <si>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</si>
  <si>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</si>
  <si>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</si>
  <si>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</si>
  <si>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</si>
  <si>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</si>
  <si>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</si>
  <si>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</si>
  <si>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</si>
  <si>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</si>
  <si>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</si>
  <si>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</si>
  <si>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</si>
  <si>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</si>
  <si>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</si>
  <si>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</si>
  <si>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</si>
  <si>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</si>
  <si>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</si>
  <si>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</si>
  <si>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</si>
  <si>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</si>
  <si>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</si>
  <si>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</si>
  <si>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</si>
  <si>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</si>
  <si>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</si>
  <si>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</si>
  <si>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</si>
  <si>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</si>
  <si>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</si>
  <si>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</si>
  <si>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</si>
  <si>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</si>
  <si>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</si>
  <si>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</si>
  <si>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</si>
  <si>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</si>
  <si>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</si>
  <si>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</si>
  <si>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</si>
  <si>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</si>
  <si>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</si>
  <si>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</si>
  <si>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</si>
  <si>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</si>
  <si>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</si>
  <si>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</si>
  <si>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</si>
  <si>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</si>
  <si>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</si>
  <si>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</si>
  <si>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</si>
  <si>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</si>
  <si>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</si>
  <si>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</si>
  <si>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</si>
  <si>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</si>
  <si>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</si>
  <si>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</si>
  <si>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</si>
  <si>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</si>
  <si>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</si>
  <si>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</si>
  <si>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</si>
  <si>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</si>
  <si>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</si>
  <si>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</si>
  <si>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</si>
  <si>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</si>
  <si>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</si>
  <si>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</si>
  <si>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</si>
  <si>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</si>
  <si>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</si>
  <si>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</si>
  <si>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</si>
  <si>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</si>
  <si>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</si>
  <si>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</si>
  <si>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</si>
  <si>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</si>
  <si>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</si>
  <si>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</si>
  <si>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</si>
  <si>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</si>
  <si>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</si>
  <si>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</si>
  <si>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</si>
  <si>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</si>
  <si>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</si>
  <si>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</si>
  <si>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</si>
  <si>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</si>
  <si>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</si>
  <si>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</si>
  <si>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</si>
  <si>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</si>
  <si>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</si>
  <si>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</si>
  <si>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</si>
  <si>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</si>
  <si>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</si>
  <si>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</si>
  <si>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</si>
  <si>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</si>
  <si>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</si>
  <si>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</si>
  <si>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</si>
  <si>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</si>
  <si>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</si>
  <si>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</si>
  <si>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</si>
  <si>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</si>
  <si>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</si>
  <si>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</si>
  <si>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</si>
  <si>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</si>
  <si>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</si>
  <si>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</si>
  <si>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</si>
  <si>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</si>
  <si>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</si>
  <si>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</si>
  <si>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</si>
  <si>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</si>
  <si>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</si>
  <si>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</si>
  <si>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</si>
  <si>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</si>
  <si>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</si>
  <si>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</si>
  <si>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</si>
  <si>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</si>
  <si>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</si>
  <si>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</si>
  <si>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</si>
  <si>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</si>
  <si>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</si>
  <si>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</si>
  <si>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</si>
  <si>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</si>
  <si>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</si>
  <si>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</si>
  <si>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</si>
  <si>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</si>
  <si>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</si>
  <si>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</si>
  <si>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</si>
  <si>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</si>
  <si>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</si>
  <si>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</si>
  <si>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</si>
  <si>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</si>
  <si>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</si>
  <si>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</si>
  <si>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</si>
  <si>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</si>
  <si>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</si>
  <si>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</si>
  <si>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</si>
  <si>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</si>
  <si>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</si>
  <si>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</si>
  <si>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</si>
  <si>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</si>
  <si>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</si>
  <si>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</si>
  <si>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</si>
  <si>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</si>
  <si>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</si>
  <si>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</si>
  <si>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</si>
  <si>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</si>
  <si>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</si>
  <si>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</si>
  <si>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</si>
  <si>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</si>
  <si>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</si>
  <si>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</si>
  <si>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</si>
  <si>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</si>
  <si>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</si>
  <si>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</si>
  <si>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</si>
  <si>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</si>
  <si>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</si>
  <si>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</si>
  <si>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</si>
  <si>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</si>
  <si>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</si>
  <si>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</si>
  <si>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</si>
  <si>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</si>
  <si>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</si>
  <si>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</si>
  <si>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</si>
  <si>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</si>
  <si>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</si>
  <si>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</si>
  <si>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</si>
  <si>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</si>
  <si>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</si>
  <si>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</si>
  <si>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</si>
  <si>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</si>
  <si>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</si>
  <si>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</si>
  <si>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</si>
  <si>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</si>
  <si>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</si>
  <si>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</si>
  <si>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</si>
  <si>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</si>
  <si>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</si>
  <si>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</si>
  <si>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</si>
  <si>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</si>
  <si>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</si>
  <si>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</si>
  <si>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</si>
  <si>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</si>
  <si>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</si>
  <si>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</si>
  <si>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</si>
  <si>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</si>
  <si>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</si>
  <si>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</si>
  <si>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</si>
  <si>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</si>
  <si>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</si>
  <si>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</si>
  <si>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</si>
  <si>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</si>
  <si>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</si>
  <si>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</si>
  <si>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</si>
  <si>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</si>
  <si>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</si>
  <si>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</si>
  <si>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</si>
  <si>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</si>
  <si>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</si>
  <si>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</si>
  <si>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</si>
  <si>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</si>
  <si>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</si>
  <si>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</si>
  <si>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</si>
  <si>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</si>
  <si>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</si>
  <si>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</si>
  <si>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</si>
  <si>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</si>
  <si>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</si>
  <si>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</si>
  <si>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</si>
  <si>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</si>
  <si>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</si>
  <si>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</si>
  <si>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</si>
  <si>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</si>
  <si>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</si>
  <si>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</si>
  <si>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</si>
  <si>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</si>
  <si>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</si>
  <si>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</si>
  <si>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</si>
  <si>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</si>
  <si>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</si>
  <si>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</si>
  <si>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</si>
  <si>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</si>
  <si>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</si>
  <si>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</si>
  <si>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</si>
  <si>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</si>
  <si>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</si>
  <si>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</si>
  <si>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</si>
  <si>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</si>
  <si>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</si>
  <si>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</si>
  <si>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</si>
  <si>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</si>
  <si>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</si>
  <si>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</si>
  <si>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</si>
  <si>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</si>
  <si>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</si>
  <si>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</si>
  <si>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</si>
  <si>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</si>
  <si>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</si>
  <si>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</si>
  <si>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</si>
  <si>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</si>
  <si>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</si>
  <si>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</si>
  <si>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</si>
  <si>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</si>
  <si>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</si>
  <si>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</si>
  <si>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</si>
  <si>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</si>
  <si>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</si>
  <si>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</si>
  <si>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</si>
  <si>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</si>
  <si>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</si>
  <si>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</si>
  <si>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</si>
  <si>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</si>
  <si>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</si>
  <si>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</si>
  <si>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</si>
  <si>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</si>
  <si>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</si>
  <si>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</si>
  <si>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</si>
  <si>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</si>
  <si>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</si>
  <si>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</si>
  <si>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</si>
  <si>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</si>
  <si>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</si>
  <si>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</si>
  <si>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</si>
  <si>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</si>
  <si>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</si>
  <si>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</si>
  <si>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</si>
  <si>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</si>
  <si>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</si>
  <si>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</si>
  <si>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</si>
  <si>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</si>
  <si>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</si>
  <si>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</si>
  <si>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</si>
  <si>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</si>
  <si>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</si>
  <si>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</si>
  <si>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</si>
  <si>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</si>
  <si>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</si>
  <si>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</si>
  <si>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</si>
  <si>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</si>
  <si>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</si>
  <si>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</si>
  <si>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</si>
  <si>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</si>
  <si>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</si>
  <si>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</si>
  <si>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</si>
  <si>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</si>
  <si>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</si>
  <si>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</si>
  <si>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</si>
  <si>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</si>
  <si>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</si>
  <si>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</si>
  <si>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</si>
  <si>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</si>
  <si>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</si>
  <si>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</si>
  <si>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</si>
  <si>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</si>
  <si>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</si>
  <si>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</si>
  <si>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</si>
  <si>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</si>
  <si>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</si>
  <si>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</si>
  <si>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</si>
  <si>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</si>
  <si>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</si>
  <si>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</si>
  <si>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</si>
  <si>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</si>
  <si>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</si>
  <si>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</si>
  <si>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</si>
  <si>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</si>
  <si>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</si>
  <si>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</si>
  <si>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</si>
  <si>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</si>
  <si>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</si>
  <si>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</si>
  <si>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</si>
  <si>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</si>
  <si>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</si>
  <si>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</si>
  <si>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</si>
  <si>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</si>
  <si>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</si>
  <si>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</si>
  <si>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</si>
  <si>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</si>
  <si>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</si>
  <si>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</si>
  <si>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</si>
  <si>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</si>
  <si>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</si>
  <si>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</si>
  <si>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</si>
  <si>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</si>
  <si>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</si>
  <si>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</si>
  <si>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</si>
  <si>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</si>
  <si>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</si>
  <si>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</si>
  <si>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</si>
  <si>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</si>
  <si>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</si>
  <si>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</si>
  <si>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</si>
  <si>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</si>
  <si>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</si>
  <si>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</si>
  <si>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</si>
  <si>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</si>
  <si>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</si>
  <si>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</si>
  <si>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</si>
  <si>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</si>
  <si>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</si>
  <si>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</si>
  <si>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</si>
  <si>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</si>
  <si>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</si>
  <si>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</si>
  <si>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</si>
  <si>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</si>
  <si>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</si>
  <si>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</si>
  <si>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</si>
  <si>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</si>
  <si>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</si>
  <si>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</si>
  <si>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</si>
  <si>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</si>
  <si>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</si>
  <si>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</si>
  <si>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</si>
  <si>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</si>
  <si>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</si>
  <si>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</si>
  <si>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</si>
  <si>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</si>
  <si>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</si>
  <si>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</si>
  <si>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</si>
  <si>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</si>
  <si>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</si>
  <si>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</si>
  <si>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</si>
  <si>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</si>
  <si>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</si>
  <si>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</si>
  <si>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</si>
  <si>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</si>
  <si>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</si>
  <si>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</si>
  <si>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</si>
  <si>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</si>
  <si>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</si>
  <si>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</si>
  <si>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</si>
  <si>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</si>
  <si>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</si>
  <si>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</si>
  <si>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</si>
  <si>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</si>
  <si>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</si>
  <si>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</si>
  <si>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</si>
  <si>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</si>
  <si>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</si>
  <si>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</si>
  <si>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</si>
  <si>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</si>
  <si>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</si>
  <si>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</si>
  <si>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</si>
  <si>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</si>
  <si>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</si>
  <si>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</si>
  <si>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</si>
  <si>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</si>
  <si>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</si>
  <si>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</si>
  <si>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</si>
  <si>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</si>
  <si>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</si>
  <si>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</si>
  <si>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</si>
  <si>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</si>
  <si>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</si>
  <si>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</si>
  <si>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</si>
  <si>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</si>
  <si>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</si>
  <si>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</si>
  <si>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</si>
  <si>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</si>
  <si>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</si>
  <si>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</si>
  <si>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</si>
  <si>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</si>
  <si>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</si>
  <si>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</si>
  <si>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</si>
  <si>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</si>
  <si>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</si>
  <si>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</si>
  <si>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</si>
  <si>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</si>
  <si>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</si>
  <si>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</si>
  <si>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</si>
  <si>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</si>
  <si>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</si>
  <si>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</si>
  <si>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</si>
  <si>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</si>
  <si>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</si>
  <si>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</si>
  <si>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</si>
  <si>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</si>
  <si>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</si>
  <si>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</si>
  <si>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</si>
  <si>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</si>
  <si>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</si>
  <si>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</si>
  <si>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</si>
  <si>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</si>
  <si>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</si>
  <si>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</si>
  <si>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</si>
  <si>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</si>
  <si>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</si>
  <si>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</si>
  <si>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</si>
  <si>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</si>
  <si>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</si>
  <si>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</si>
  <si>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</si>
  <si>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</si>
  <si>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</si>
  <si>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</si>
  <si>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</si>
  <si>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</si>
  <si>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</si>
  <si>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</si>
  <si>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</si>
  <si>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</si>
  <si>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</si>
  <si>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</si>
  <si>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</si>
  <si>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</si>
  <si>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</si>
  <si>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</si>
  <si>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</si>
  <si>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</si>
  <si>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</si>
  <si>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</si>
  <si>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</si>
  <si>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</si>
  <si>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</si>
  <si>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</si>
  <si>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</si>
  <si>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</si>
  <si>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</si>
  <si>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</si>
  <si>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</si>
  <si>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</si>
  <si>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</si>
  <si>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</si>
  <si>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</si>
  <si>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</si>
  <si>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</si>
  <si>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</si>
  <si>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</si>
  <si>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</si>
  <si>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</si>
  <si>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</si>
  <si>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</si>
  <si>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</si>
  <si>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</si>
  <si>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</si>
  <si>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</si>
  <si>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</si>
  <si>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</si>
  <si>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</si>
  <si>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</si>
  <si>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</si>
  <si>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</si>
  <si>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</si>
  <si>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</si>
  <si>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</si>
  <si>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</si>
  <si>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</si>
  <si>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</si>
  <si>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</si>
  <si>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</si>
  <si>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</si>
  <si>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</si>
  <si>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</si>
  <si>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</si>
  <si>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</si>
  <si>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</si>
  <si>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</si>
  <si>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</si>
  <si>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</si>
  <si>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</si>
  <si>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</si>
  <si>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</si>
  <si>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</si>
  <si>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</si>
  <si>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</si>
  <si>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</si>
  <si>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</si>
  <si>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</si>
  <si>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</si>
  <si>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</si>
  <si>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</si>
  <si>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</si>
  <si>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</si>
  <si>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</si>
  <si>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</si>
  <si>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</si>
  <si>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</si>
  <si>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</si>
  <si>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</si>
  <si>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</si>
  <si>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</si>
  <si>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</si>
  <si>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</si>
  <si>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</si>
  <si>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</si>
  <si>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</si>
  <si>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</si>
  <si>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</si>
  <si>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</si>
  <si>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</si>
  <si>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</si>
  <si>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</si>
  <si>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</si>
  <si>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</si>
  <si>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</si>
  <si>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</si>
  <si>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</si>
  <si>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</si>
  <si>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</si>
  <si>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</si>
  <si>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</si>
  <si>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</si>
  <si>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</si>
  <si>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</si>
  <si>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</si>
  <si>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</si>
  <si>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</si>
  <si>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</si>
  <si>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</si>
  <si>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</si>
  <si>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</si>
  <si>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</si>
  <si>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</si>
  <si>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</si>
  <si>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</si>
  <si>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</si>
  <si>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</si>
  <si>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</si>
  <si>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</si>
  <si>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</si>
  <si>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</si>
  <si>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</si>
  <si>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</si>
  <si>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</si>
  <si>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</si>
  <si>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</si>
  <si>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</si>
  <si>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</si>
  <si>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</si>
  <si>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</si>
  <si>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</si>
  <si>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</si>
  <si>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</si>
  <si>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</si>
  <si>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</si>
  <si>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</si>
  <si>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</si>
  <si>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</si>
  <si>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</si>
  <si>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</si>
  <si>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</si>
  <si>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</si>
  <si>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</si>
  <si>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</si>
  <si>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</si>
  <si>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</si>
  <si>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</si>
  <si>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</si>
  <si>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</si>
  <si>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</si>
  <si>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</si>
  <si>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</si>
  <si>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</si>
  <si>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</si>
  <si>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</si>
  <si>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</si>
  <si>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</si>
  <si>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</si>
  <si>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</si>
  <si>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</si>
  <si>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</si>
  <si>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</si>
  <si>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</si>
  <si>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</si>
  <si>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</si>
  <si>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</si>
  <si>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</si>
  <si>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</si>
  <si>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</si>
  <si>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</si>
  <si>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</si>
  <si>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</si>
  <si>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</si>
  <si>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</si>
  <si>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</si>
  <si>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</si>
  <si>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</si>
  <si>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</si>
  <si>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</si>
  <si>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</si>
  <si>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</si>
  <si>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</si>
  <si>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</si>
  <si>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</si>
  <si>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</si>
  <si>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</si>
  <si>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</si>
  <si>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</si>
  <si>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</si>
  <si>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</si>
  <si>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</si>
  <si>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</si>
  <si>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</si>
  <si>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</si>
  <si>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</si>
  <si>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</si>
  <si>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</si>
  <si>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</si>
  <si>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</si>
  <si>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</si>
  <si>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</si>
  <si>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</si>
  <si>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</si>
  <si>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</si>
  <si>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</si>
  <si>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</si>
  <si>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</si>
  <si>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</si>
  <si>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</si>
  <si>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</si>
  <si>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</si>
  <si>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</si>
  <si>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</si>
  <si>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</si>
  <si>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</si>
  <si>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</si>
  <si>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</si>
  <si>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</si>
  <si>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</si>
  <si>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</si>
  <si>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</si>
  <si>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</si>
  <si>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</si>
  <si>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</si>
  <si>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</si>
  <si>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</si>
  <si>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</si>
  <si>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</si>
  <si>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</si>
  <si>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</si>
  <si>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</si>
  <si>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</si>
  <si>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</si>
  <si>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</si>
  <si>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</si>
  <si>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</si>
  <si>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</si>
  <si>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</si>
  <si>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</si>
  <si>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</si>
  <si>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</si>
  <si>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</si>
  <si>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</si>
  <si>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</si>
  <si>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</si>
  <si>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</si>
  <si>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</si>
  <si>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</si>
  <si>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</si>
  <si>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</si>
  <si>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</si>
  <si>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</si>
  <si>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</si>
  <si>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</si>
  <si>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</si>
  <si>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</si>
  <si>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</si>
  <si>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</si>
  <si>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</si>
  <si>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</si>
  <si>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</si>
  <si>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</si>
  <si>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</si>
  <si>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</si>
  <si>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</si>
  <si>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</si>
  <si>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</si>
  <si>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</si>
  <si>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</si>
  <si>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</si>
  <si>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</si>
  <si>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</si>
  <si>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</si>
  <si>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</si>
  <si>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</si>
  <si>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</si>
  <si>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</si>
  <si>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</si>
  <si>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</si>
  <si>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</si>
  <si>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</si>
  <si>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</si>
  <si>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</si>
  <si>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</si>
  <si>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</si>
  <si>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</si>
  <si>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</si>
  <si>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</si>
  <si>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</si>
  <si>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</si>
  <si>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</si>
  <si>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</si>
  <si>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</si>
  <si>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</si>
  <si>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</si>
  <si>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</si>
  <si>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</si>
  <si>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</si>
  <si>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</si>
  <si>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</si>
  <si>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</si>
  <si>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</si>
  <si>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</si>
  <si>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</si>
  <si>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</si>
  <si>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</si>
  <si>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</si>
  <si>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</si>
  <si>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</si>
  <si>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</si>
  <si>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</si>
  <si>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</si>
  <si>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</si>
  <si>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</si>
  <si>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</si>
  <si>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</si>
  <si>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</si>
  <si>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</si>
  <si>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</si>
  <si>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</si>
  <si>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</si>
  <si>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</si>
  <si>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</si>
  <si>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</si>
  <si>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</si>
  <si>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</si>
  <si>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</si>
  <si>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</si>
  <si>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</si>
  <si>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</si>
  <si>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</si>
  <si>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</si>
  <si>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</si>
  <si>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</si>
  <si>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</si>
  <si>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</si>
  <si>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</si>
  <si>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</si>
  <si>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</si>
  <si>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</si>
  <si>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</si>
  <si>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</si>
  <si>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</si>
  <si>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</si>
  <si>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</si>
  <si>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</si>
  <si>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</si>
  <si>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</si>
  <si>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</si>
  <si>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</si>
  <si>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</si>
  <si>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</si>
  <si>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</si>
  <si>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</si>
  <si>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</si>
  <si>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</si>
  <si>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</si>
  <si>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</si>
  <si>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</si>
  <si>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</si>
  <si>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</si>
  <si>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</si>
  <si>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</si>
  <si>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</si>
  <si>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</si>
  <si>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</si>
  <si>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</si>
  <si>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</si>
  <si>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</si>
  <si>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</si>
  <si>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</si>
  <si>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</si>
  <si>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</si>
  <si>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</si>
  <si>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</si>
  <si>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</si>
  <si>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</si>
  <si>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</si>
  <si>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</si>
  <si>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</si>
  <si>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</si>
  <si>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</si>
  <si>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</si>
  <si>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</si>
  <si>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</si>
  <si>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</si>
  <si>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</si>
  <si>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</si>
  <si>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</si>
  <si>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</si>
  <si>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</si>
  <si>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</si>
  <si>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</si>
  <si>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</si>
  <si>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</si>
  <si>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</si>
  <si>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</si>
  <si>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</si>
  <si>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</si>
  <si>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</si>
  <si>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</si>
  <si>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</si>
  <si>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</si>
  <si>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</si>
  <si>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</si>
  <si>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</si>
  <si>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</si>
  <si>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</si>
  <si>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</si>
  <si>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</si>
  <si>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</si>
  <si>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</si>
  <si>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</si>
  <si>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</si>
  <si>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</si>
  <si>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</si>
  <si>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</si>
  <si>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</si>
  <si>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</si>
  <si>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</si>
  <si>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</si>
  <si>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</si>
  <si>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</si>
  <si>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</si>
  <si>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</si>
  <si>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</si>
  <si>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</si>
  <si>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</si>
  <si>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</si>
  <si>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</si>
  <si>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</si>
  <si>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</si>
  <si>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</si>
  <si>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</si>
  <si>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</si>
  <si>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</si>
  <si>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</si>
  <si>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</si>
  <si>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</si>
  <si>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</si>
  <si>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</si>
  <si>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</si>
  <si>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</si>
  <si>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</si>
  <si>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</si>
  <si>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</si>
  <si>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</si>
  <si>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</si>
  <si>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</si>
  <si>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</si>
  <si>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</si>
  <si>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</si>
  <si>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</si>
  <si>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</si>
  <si>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</si>
  <si>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</si>
  <si>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</si>
  <si>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</si>
  <si>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</si>
  <si>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</si>
  <si>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</si>
  <si>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</si>
  <si>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</si>
  <si>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</si>
  <si>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</si>
  <si>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</si>
  <si>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</si>
  <si>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</si>
  <si>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</si>
  <si>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</si>
  <si>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</si>
  <si>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</si>
  <si>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</si>
  <si>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</si>
  <si>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</si>
  <si>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</si>
  <si>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</si>
  <si>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</si>
  <si>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</si>
  <si>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</si>
  <si>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</si>
  <si>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</si>
  <si>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</si>
  <si>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</si>
  <si>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</si>
  <si>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</si>
  <si>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</si>
  <si>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</si>
  <si>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</si>
  <si>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</si>
  <si>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</si>
  <si>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</si>
  <si>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</si>
  <si>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</si>
  <si>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</si>
  <si>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</si>
  <si>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</si>
  <si>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</si>
  <si>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</si>
  <si>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</si>
  <si>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</si>
  <si>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</si>
  <si>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</si>
  <si>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</si>
  <si>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</si>
  <si>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</si>
  <si>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</si>
  <si>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</si>
  <si>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</si>
  <si>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</si>
  <si>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</si>
  <si>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</si>
  <si>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</si>
  <si>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</si>
  <si>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</si>
  <si>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</si>
  <si>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</si>
  <si>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</si>
  <si>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</si>
  <si>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</si>
  <si>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</si>
  <si>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</si>
  <si>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</si>
  <si>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</si>
  <si>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</si>
  <si>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</si>
  <si>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</si>
  <si>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</si>
  <si>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</si>
  <si>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</si>
  <si>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</si>
  <si>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</si>
  <si>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</si>
  <si>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</si>
  <si>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</si>
  <si>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</si>
  <si>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</si>
  <si>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</si>
  <si>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</si>
  <si>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</si>
  <si>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</si>
  <si>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</si>
  <si>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</si>
  <si>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</si>
  <si>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</si>
  <si>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</si>
  <si>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</si>
  <si>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</si>
  <si>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</si>
  <si>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</si>
  <si>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</si>
  <si>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</si>
  <si>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</si>
  <si>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</si>
  <si>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</si>
  <si>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</si>
  <si>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</si>
  <si>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</si>
  <si>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</si>
  <si>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</si>
  <si>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</si>
  <si>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</si>
  <si>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</si>
  <si>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</si>
  <si>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</si>
  <si>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</si>
  <si>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</si>
  <si>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</si>
  <si>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</si>
  <si>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</si>
  <si>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</si>
  <si>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</si>
  <si>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</si>
  <si>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</si>
  <si>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</si>
  <si>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</si>
  <si>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</si>
  <si>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</si>
  <si>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</si>
  <si>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</si>
  <si>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</si>
  <si>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</si>
  <si>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</si>
  <si>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</si>
  <si>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</si>
  <si>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</si>
  <si>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</si>
  <si>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</si>
  <si>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</si>
  <si>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</si>
  <si>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</si>
  <si>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</si>
  <si>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</si>
  <si>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</si>
  <si>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</si>
  <si>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</si>
  <si>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</si>
  <si>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</si>
  <si>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</si>
  <si>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</si>
  <si>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</si>
  <si>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</si>
  <si>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</si>
  <si>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</si>
  <si>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</si>
  <si>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</si>
  <si>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</si>
  <si>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</si>
  <si>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</si>
  <si>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</si>
  <si>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</si>
  <si>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</si>
  <si>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</si>
  <si>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</si>
  <si>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</si>
  <si>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</si>
  <si>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</si>
  <si>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</si>
  <si>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</si>
  <si>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</si>
  <si>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</si>
  <si>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</si>
  <si>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</si>
  <si>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</si>
  <si>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</si>
  <si>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</si>
  <si>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</si>
  <si>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</si>
  <si>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</si>
  <si>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</si>
  <si>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</si>
  <si>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</si>
  <si>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</si>
  <si>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</si>
  <si>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</si>
  <si>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</si>
  <si>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</si>
  <si>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</si>
  <si>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</si>
  <si>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</si>
  <si>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</si>
  <si>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</si>
  <si>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</si>
  <si>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</si>
  <si>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</si>
  <si>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</si>
  <si>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</si>
  <si>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</si>
  <si>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</si>
  <si>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</si>
  <si>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</si>
  <si>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</si>
  <si>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</si>
  <si>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</si>
  <si>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</si>
  <si>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</si>
  <si>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</si>
  <si>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</si>
  <si>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</si>
  <si>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</si>
  <si>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</si>
  <si>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</si>
  <si>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</si>
  <si>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</si>
  <si>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</si>
  <si>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</si>
  <si>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</si>
  <si>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</si>
  <si>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</si>
  <si>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</si>
  <si>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</si>
  <si>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</si>
  <si>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</si>
  <si>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</si>
  <si>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</si>
  <si>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</si>
  <si>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</si>
  <si>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</si>
  <si>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</si>
  <si>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</si>
  <si>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</si>
  <si>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</si>
  <si>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</si>
  <si>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</si>
  <si>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</si>
  <si>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</si>
  <si>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</si>
  <si>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</si>
  <si>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</si>
  <si>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</si>
  <si>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</si>
  <si>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</si>
  <si>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</si>
  <si>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</si>
  <si>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</si>
  <si>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</si>
  <si>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</si>
  <si>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</si>
  <si>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</si>
  <si>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</si>
  <si>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</si>
  <si>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</si>
  <si>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</si>
  <si>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</si>
  <si>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</si>
  <si>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</si>
  <si>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</si>
  <si>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</si>
  <si>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</si>
  <si>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</si>
  <si>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</si>
  <si>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</si>
  <si>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</si>
  <si>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</si>
  <si>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</si>
  <si>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</si>
  <si>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</si>
  <si>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</si>
  <si>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</si>
  <si>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</si>
  <si>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</si>
  <si>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</si>
  <si>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</si>
  <si>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</si>
  <si>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</si>
  <si>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</si>
  <si>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</si>
  <si>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</si>
  <si>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</si>
  <si>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</si>
  <si>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</si>
  <si>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</si>
  <si>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</si>
  <si>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</si>
  <si>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</si>
  <si>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</si>
  <si>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</si>
  <si>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</si>
  <si>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</si>
  <si>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</si>
  <si>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</si>
  <si>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</si>
  <si>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</si>
  <si>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</si>
  <si>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</si>
  <si>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</si>
  <si>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</si>
  <si>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</si>
  <si>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</si>
  <si>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</si>
  <si>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</si>
  <si>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</si>
  <si>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</si>
  <si>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</si>
  <si>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</si>
  <si>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</si>
  <si>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</si>
  <si>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</si>
  <si>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</si>
  <si>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</si>
  <si>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</si>
  <si>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</si>
  <si>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</si>
  <si>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</si>
  <si>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</si>
  <si>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</si>
  <si>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</si>
  <si>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</si>
  <si>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</si>
  <si>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</si>
  <si>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</si>
  <si>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</si>
  <si>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</si>
  <si>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</si>
  <si>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</si>
  <si>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</si>
  <si>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</si>
  <si>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</si>
  <si>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</si>
  <si>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</si>
  <si>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</si>
  <si>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</si>
  <si>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</si>
  <si>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</si>
  <si>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</si>
  <si>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</si>
  <si>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</si>
  <si>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</si>
  <si>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</si>
  <si>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</si>
  <si>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</si>
  <si>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</si>
  <si>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</si>
  <si>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</si>
  <si>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</si>
  <si>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</si>
  <si>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</si>
  <si>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</si>
  <si>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</si>
  <si>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</si>
  <si>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</si>
  <si>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</si>
  <si>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</si>
  <si>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</si>
  <si>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</si>
  <si>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</si>
  <si>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</si>
  <si>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</si>
  <si>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</si>
  <si>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</si>
  <si>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</si>
  <si>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</si>
  <si>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</si>
  <si>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</si>
  <si>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</si>
  <si>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</si>
  <si>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</si>
  <si>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</si>
  <si>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</si>
  <si>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</si>
  <si>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</si>
  <si>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</si>
  <si>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</si>
  <si>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</si>
  <si>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</si>
  <si>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</si>
  <si>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</si>
  <si>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</si>
  <si>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</si>
  <si>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</si>
  <si>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</si>
  <si>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</si>
  <si>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</si>
  <si>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</si>
  <si>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</si>
  <si>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</si>
  <si>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</si>
  <si>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</si>
  <si>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</si>
  <si>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</si>
  <si>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</si>
  <si>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</si>
  <si>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</si>
  <si>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</si>
  <si>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</si>
  <si>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</si>
  <si>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</si>
  <si>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</si>
  <si>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</si>
  <si>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</si>
  <si>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</si>
  <si>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</si>
  <si>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</si>
  <si>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</si>
  <si>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</si>
  <si>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</si>
  <si>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</si>
  <si>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</si>
  <si>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</si>
  <si>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</si>
  <si>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</si>
  <si>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</si>
  <si>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</si>
  <si>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</si>
  <si>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</si>
  <si>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</si>
  <si>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</si>
  <si>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</si>
  <si>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</si>
  <si>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</si>
  <si>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</si>
  <si>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</si>
  <si>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</si>
  <si>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</si>
  <si>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</si>
  <si>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</si>
  <si>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</si>
  <si>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</si>
  <si>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</si>
  <si>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</si>
  <si>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</si>
  <si>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</si>
  <si>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</si>
  <si>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</si>
  <si>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</si>
  <si>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</si>
  <si>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</si>
  <si>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</si>
  <si>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</si>
  <si>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</si>
  <si>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</si>
  <si>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</si>
  <si>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</si>
  <si>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</si>
  <si>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</si>
  <si>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</si>
  <si>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</si>
  <si>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</si>
  <si>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</si>
  <si>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</si>
  <si>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</si>
  <si>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</si>
  <si>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</si>
  <si>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</si>
  <si>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</si>
  <si>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</si>
  <si>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</si>
  <si>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</si>
  <si>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</si>
  <si>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</si>
  <si>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</si>
  <si>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</si>
  <si>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</si>
  <si>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</si>
  <si>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</si>
  <si>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</si>
  <si>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</si>
  <si>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</si>
  <si>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</si>
  <si>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</si>
  <si>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</si>
  <si>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</si>
  <si>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</si>
  <si>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</si>
  <si>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</si>
  <si>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</si>
  <si>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</si>
  <si>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</si>
  <si>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</si>
  <si>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</si>
  <si>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</si>
  <si>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</si>
  <si>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</si>
  <si>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</si>
  <si>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</si>
  <si>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</si>
  <si>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</si>
  <si>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</si>
  <si>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</si>
  <si>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</si>
  <si>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</si>
  <si>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</si>
  <si>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</si>
  <si>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</si>
  <si>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</si>
  <si>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</si>
  <si>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</si>
  <si>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</si>
  <si>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</si>
  <si>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</si>
  <si>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</si>
  <si>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</si>
  <si>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</si>
  <si>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</si>
  <si>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</si>
  <si>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</si>
  <si>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</si>
  <si>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</si>
  <si>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</si>
  <si>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</si>
  <si>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</si>
  <si>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</si>
  <si>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</si>
  <si>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</si>
  <si>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</si>
  <si>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</si>
  <si>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</si>
  <si>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</si>
  <si>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</si>
  <si>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</si>
  <si>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</si>
  <si>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</si>
  <si>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</si>
  <si>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</si>
  <si>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</si>
  <si>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</si>
  <si>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</si>
  <si>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</si>
  <si>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</si>
  <si>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</si>
  <si>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</si>
  <si>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</si>
  <si>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</si>
  <si>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</si>
  <si>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</si>
  <si>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</si>
  <si>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</si>
  <si>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</si>
  <si>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</si>
  <si>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</si>
  <si>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</si>
  <si>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</si>
  <si>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</si>
  <si>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</si>
  <si>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</si>
  <si>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</si>
  <si>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</si>
  <si>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</si>
  <si>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</si>
  <si>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</si>
  <si>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</si>
  <si>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</si>
  <si>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</si>
  <si>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</si>
  <si>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</si>
  <si>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</si>
  <si>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</si>
  <si>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</si>
  <si>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</si>
  <si>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</si>
  <si>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</si>
  <si>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</si>
  <si>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</si>
  <si>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</si>
  <si>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</si>
  <si>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</si>
  <si>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</si>
  <si>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</si>
  <si>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</si>
  <si>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</si>
  <si>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</si>
  <si>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</si>
  <si>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</si>
  <si>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</si>
  <si>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</si>
  <si>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</si>
  <si>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</si>
  <si>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</si>
  <si>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</si>
  <si>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</si>
  <si>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</si>
  <si>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</si>
  <si>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</si>
  <si>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</si>
  <si>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</si>
  <si>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</si>
  <si>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</si>
  <si>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</si>
  <si>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</si>
  <si>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</si>
  <si>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</si>
  <si>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</si>
  <si>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</si>
  <si>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</si>
  <si>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</si>
  <si>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</si>
  <si>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</si>
  <si>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</si>
  <si>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</si>
  <si>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</si>
  <si>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</si>
  <si>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</si>
  <si>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</si>
  <si>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</si>
  <si>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</si>
  <si>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</si>
  <si>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</si>
  <si>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</si>
  <si>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</si>
  <si>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</si>
  <si>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</si>
  <si>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</si>
  <si>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</si>
  <si>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</si>
  <si>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</si>
  <si>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</si>
  <si>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</si>
  <si>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</si>
  <si>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</si>
  <si>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</si>
  <si>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</si>
  <si>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</si>
  <si>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</si>
  <si>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</si>
  <si>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</si>
  <si>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</si>
  <si>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</si>
  <si>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</si>
  <si>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</si>
  <si>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</si>
  <si>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</si>
  <si>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</si>
  <si>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</si>
  <si>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</si>
  <si>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</si>
  <si>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</si>
  <si>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</si>
  <si>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</si>
  <si>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</si>
  <si>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</si>
  <si>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</si>
  <si>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</si>
  <si>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</si>
  <si>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</si>
  <si>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</si>
  <si>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</si>
  <si>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</si>
  <si>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</si>
  <si>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</si>
  <si>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</si>
  <si>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</si>
  <si>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</si>
  <si>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</si>
  <si>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</si>
  <si>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</si>
  <si>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</si>
  <si>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</si>
  <si>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</si>
  <si>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</si>
  <si>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</si>
  <si>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</si>
  <si>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</si>
  <si>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</si>
  <si>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</si>
  <si>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</si>
  <si>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</si>
  <si>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</si>
  <si>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</si>
  <si>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</si>
  <si>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</si>
  <si>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</si>
  <si>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</si>
  <si>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</si>
  <si>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</si>
  <si>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</si>
  <si>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</si>
  <si>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</si>
  <si>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</si>
  <si>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</si>
  <si>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</si>
  <si>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</si>
  <si>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</si>
  <si>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</si>
  <si>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</si>
  <si>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</si>
  <si>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</si>
  <si>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</si>
  <si>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</si>
  <si>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</si>
  <si>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</si>
  <si>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</si>
  <si>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</si>
  <si>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</si>
  <si>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</si>
  <si>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</si>
  <si>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</si>
  <si>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</si>
  <si>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</si>
  <si>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</si>
  <si>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</si>
  <si>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</si>
  <si>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</si>
  <si>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</si>
  <si>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</si>
  <si>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</si>
  <si>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</si>
  <si>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</si>
  <si>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</si>
  <si>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</si>
  <si>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</si>
  <si>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</si>
  <si>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</si>
  <si>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</si>
  <si>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</si>
  <si>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</si>
  <si>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</si>
  <si>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</si>
  <si>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</si>
  <si>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</si>
  <si>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</si>
  <si>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</si>
  <si>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</si>
  <si>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</si>
  <si>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</si>
  <si>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</si>
  <si>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</si>
  <si>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</si>
  <si>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</si>
  <si>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</si>
  <si>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</si>
  <si>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</si>
  <si>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</si>
  <si>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</si>
  <si>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</si>
  <si>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</si>
  <si>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</si>
  <si>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</si>
  <si>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</si>
  <si>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</si>
  <si>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</si>
  <si>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</si>
  <si>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</si>
  <si>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</si>
  <si>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</si>
  <si>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</si>
  <si>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</si>
  <si>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</si>
  <si>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</si>
  <si>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</si>
  <si>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</si>
  <si>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</si>
  <si>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</si>
  <si>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</si>
  <si>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</si>
  <si>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</si>
  <si>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</si>
  <si>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</si>
  <si>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</si>
  <si>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</si>
  <si>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</si>
  <si>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</si>
  <si>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</si>
  <si>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</si>
  <si>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</si>
  <si>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</si>
  <si>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</si>
  <si>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</si>
  <si>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</si>
  <si>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</si>
  <si>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</si>
  <si>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</si>
  <si>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</si>
  <si>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</si>
  <si>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</si>
  <si>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</si>
  <si>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</si>
  <si>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</si>
  <si>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</si>
  <si>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</si>
  <si>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</si>
  <si>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</si>
  <si>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</si>
  <si>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</si>
  <si>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</si>
  <si>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</si>
  <si>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</si>
  <si>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</si>
  <si>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</si>
  <si>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</si>
  <si>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</si>
  <si>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</si>
  <si>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</si>
  <si>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</si>
  <si>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</si>
  <si>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</si>
  <si>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</si>
  <si>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</si>
  <si>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</si>
  <si>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</si>
  <si>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</si>
  <si>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</si>
  <si>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</si>
  <si>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</si>
  <si>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</si>
  <si>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</si>
  <si>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</si>
  <si>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</si>
  <si>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</si>
  <si>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</si>
  <si>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</si>
  <si>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</si>
  <si>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</si>
  <si>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</si>
  <si>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</si>
  <si>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</si>
  <si>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</si>
  <si>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</si>
  <si>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</si>
  <si>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</si>
  <si>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</si>
  <si>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</si>
  <si>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</si>
  <si>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</si>
  <si>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</si>
  <si>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</si>
  <si>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</si>
  <si>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</si>
  <si>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</si>
  <si>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</si>
  <si>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</si>
  <si>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</si>
  <si>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</si>
  <si>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</si>
  <si>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</si>
  <si>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</si>
  <si>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</si>
  <si>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</si>
  <si>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</si>
  <si>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</si>
  <si>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</si>
  <si>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</si>
  <si>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</si>
  <si>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</si>
  <si>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</si>
  <si>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</si>
  <si>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</si>
  <si>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</si>
  <si>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</si>
  <si>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</si>
  <si>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</si>
  <si>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</si>
  <si>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</si>
  <si>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</si>
  <si>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</si>
  <si>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</si>
  <si>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</si>
  <si>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</si>
  <si>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</si>
  <si>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</si>
  <si>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</si>
  <si>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</si>
  <si>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</si>
  <si>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</si>
  <si>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</si>
  <si>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</si>
  <si>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</si>
  <si>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</si>
  <si>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</si>
  <si>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</si>
  <si>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</si>
  <si>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</si>
  <si>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</si>
  <si>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</si>
  <si>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</si>
  <si>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</si>
  <si>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</si>
  <si>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</si>
  <si>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</si>
  <si>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</si>
  <si>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</si>
  <si>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</si>
  <si>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</si>
  <si>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</si>
  <si>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</si>
  <si>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</si>
  <si>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</si>
  <si>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</si>
  <si>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</si>
  <si>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</si>
  <si>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</si>
  <si>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</si>
  <si>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</si>
  <si>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</si>
  <si>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</si>
  <si>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</si>
  <si>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</si>
  <si>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</si>
  <si>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</si>
  <si>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</si>
  <si>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</si>
  <si>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</si>
  <si>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</si>
  <si>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</si>
  <si>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</si>
  <si>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</si>
  <si>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</si>
  <si>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</si>
  <si>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</si>
  <si>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</si>
  <si>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</si>
  <si>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</si>
  <si>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</si>
  <si>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</si>
  <si>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</si>
  <si>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</si>
  <si>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</si>
  <si>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</si>
  <si>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</si>
  <si>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</si>
  <si>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</si>
  <si>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</si>
  <si>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</si>
  <si>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</si>
  <si>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</si>
  <si>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</si>
  <si>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</si>
  <si>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</si>
  <si>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</si>
  <si>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</si>
  <si>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</si>
  <si>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</si>
  <si>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</si>
  <si>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</si>
  <si>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</si>
  <si>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</si>
  <si>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</si>
  <si>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</si>
  <si>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</si>
  <si>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</si>
  <si>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</si>
  <si>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</si>
  <si>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</si>
  <si>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</si>
  <si>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</si>
  <si>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</si>
  <si>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</si>
  <si>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</si>
  <si>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</si>
  <si>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</si>
  <si>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</si>
  <si>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</si>
  <si>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</si>
  <si>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</si>
  <si>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</si>
  <si>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</si>
  <si>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</si>
  <si>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</si>
  <si>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</si>
  <si>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</si>
  <si>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</si>
  <si>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</si>
  <si>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</si>
  <si>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</si>
  <si>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</si>
  <si>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</si>
  <si>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</si>
  <si>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</si>
  <si>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</si>
  <si>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</si>
  <si>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</si>
  <si>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</si>
  <si>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</si>
  <si>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</si>
  <si>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</si>
  <si>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</si>
  <si>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</si>
  <si>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</si>
  <si>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</si>
  <si>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</si>
  <si>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</si>
  <si>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</si>
  <si>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</si>
  <si>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</si>
  <si>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</si>
  <si>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</si>
  <si>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</si>
  <si>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</si>
  <si>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</si>
  <si>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</si>
  <si>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</si>
  <si>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</si>
  <si>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</si>
  <si>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</si>
  <si>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</si>
  <si>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</si>
  <si>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</si>
  <si>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</si>
  <si>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</si>
  <si>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</si>
  <si>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</si>
  <si>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</si>
  <si>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</si>
  <si>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</si>
  <si>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</si>
  <si>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</si>
  <si>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</si>
  <si>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</si>
  <si>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</si>
  <si>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</si>
  <si>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</si>
  <si>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</si>
  <si>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</si>
  <si>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</si>
  <si>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</si>
  <si>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</si>
  <si>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</si>
  <si>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</si>
  <si>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</si>
  <si>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</si>
  <si>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</si>
  <si>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</si>
  <si>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</si>
  <si>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</si>
  <si>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</si>
  <si>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</si>
  <si>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</si>
  <si>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</si>
  <si>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</si>
  <si>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</si>
  <si>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</si>
  <si>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</si>
  <si>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</si>
  <si>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</si>
  <si>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</si>
  <si>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</si>
  <si>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</si>
  <si>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</si>
  <si>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</si>
  <si>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</si>
  <si>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</si>
  <si>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</si>
  <si>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</si>
  <si>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</si>
  <si>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</si>
  <si>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</si>
  <si>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</si>
  <si>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</si>
  <si>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</si>
  <si>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</si>
  <si>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</si>
  <si>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</si>
  <si>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</si>
  <si>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</si>
  <si>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</si>
  <si>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</si>
  <si>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</si>
  <si>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</si>
  <si>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</si>
  <si>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</si>
  <si>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</si>
  <si>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</si>
  <si>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</si>
  <si>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</si>
  <si>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</si>
  <si>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</si>
  <si>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</si>
  <si>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</si>
  <si>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</si>
  <si>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</si>
  <si>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</si>
  <si>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</si>
  <si>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</si>
  <si>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</si>
  <si>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</si>
  <si>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</si>
  <si>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</si>
  <si>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</si>
  <si>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</si>
  <si>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</si>
  <si>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</si>
  <si>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</si>
  <si>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</si>
  <si>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</si>
  <si>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</si>
  <si>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</si>
  <si>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</si>
  <si>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</si>
  <si>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</si>
  <si>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</si>
  <si>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</si>
  <si>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</si>
  <si>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</si>
  <si>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</si>
  <si>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</si>
  <si>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</si>
  <si>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</si>
  <si>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</si>
  <si>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</si>
  <si>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</si>
  <si>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</si>
  <si>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</si>
  <si>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</si>
  <si>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</si>
  <si>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</si>
  <si>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</si>
  <si>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</si>
  <si>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</si>
  <si>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</si>
  <si>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</si>
  <si>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</si>
  <si>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</si>
  <si>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</si>
  <si>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</si>
  <si>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</si>
  <si>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</si>
  <si>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</si>
  <si>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</si>
  <si>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</si>
  <si>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</si>
  <si>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</si>
  <si>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</si>
  <si>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</si>
  <si>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</si>
  <si>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</si>
  <si>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</si>
  <si>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</si>
  <si>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</si>
  <si>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</si>
  <si>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</si>
  <si>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</si>
  <si>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</si>
  <si>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</si>
  <si>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</si>
  <si>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</si>
  <si>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</si>
  <si>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</si>
  <si>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</si>
  <si>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</si>
  <si>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</si>
  <si>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</si>
  <si>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</si>
  <si>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</si>
  <si>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</si>
  <si>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</si>
  <si>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</si>
  <si>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</si>
  <si>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</si>
  <si>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</si>
  <si>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</si>
  <si>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</si>
  <si>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</si>
  <si>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</si>
  <si>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</si>
  <si>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</si>
  <si>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</si>
  <si>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</si>
  <si>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</si>
  <si>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</si>
  <si>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</si>
  <si>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</si>
  <si>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</si>
  <si>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</si>
  <si>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</si>
  <si>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</si>
  <si>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</si>
  <si>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</si>
  <si>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</si>
  <si>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</si>
  <si>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</si>
  <si>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</si>
  <si>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</si>
  <si>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</si>
  <si>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</si>
  <si>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</si>
  <si>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</si>
  <si>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</si>
  <si>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</si>
  <si>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</si>
  <si>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</si>
  <si>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</si>
  <si>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</si>
  <si>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</si>
  <si>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</si>
  <si>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</si>
  <si>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</si>
  <si>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</si>
  <si>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</si>
  <si>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</si>
  <si>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</si>
  <si>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</si>
  <si>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</si>
  <si>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</si>
  <si>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</si>
  <si>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</si>
  <si>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</si>
  <si>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</si>
  <si>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</si>
  <si>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</si>
  <si>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</si>
  <si>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</si>
  <si>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</si>
  <si>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</si>
  <si>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</si>
  <si>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</si>
  <si>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</si>
  <si>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</si>
  <si>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</si>
  <si>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</si>
  <si>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</si>
  <si>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</si>
  <si>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</si>
  <si>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</si>
  <si>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</si>
  <si>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</si>
  <si>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</si>
  <si>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</si>
  <si>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</si>
  <si>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</si>
  <si>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</si>
  <si>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</si>
  <si>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</si>
  <si>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</si>
  <si>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</si>
  <si>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</si>
  <si>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</si>
  <si>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</si>
  <si>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</si>
  <si>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</si>
  <si>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</si>
  <si>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</si>
  <si>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</si>
  <si>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</si>
  <si>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</si>
  <si>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</si>
  <si>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</si>
  <si>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</si>
  <si>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</si>
  <si>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</si>
  <si>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</si>
  <si>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</si>
  <si>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</si>
  <si>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</si>
  <si>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</si>
  <si>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</si>
  <si>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</si>
  <si>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</si>
  <si>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</si>
  <si>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</si>
  <si>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</si>
  <si>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</si>
  <si>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</si>
  <si>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</si>
  <si>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</si>
  <si>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</si>
  <si>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</si>
  <si>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</si>
  <si>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</si>
  <si>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</si>
  <si>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</si>
  <si>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</si>
  <si>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</si>
  <si>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</si>
  <si>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</si>
  <si>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</si>
  <si>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</si>
  <si>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</si>
  <si>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</si>
  <si>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</si>
  <si>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</si>
  <si>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</si>
  <si>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</si>
  <si>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</si>
  <si>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</si>
  <si>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</si>
  <si>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</si>
  <si>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</si>
  <si>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</si>
  <si>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</si>
  <si>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</si>
  <si>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</si>
  <si>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</si>
  <si>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</si>
  <si>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</si>
  <si>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</si>
  <si>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</si>
  <si>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</si>
  <si>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</si>
  <si>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</si>
  <si>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</si>
  <si>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</si>
  <si>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</si>
  <si>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</si>
  <si>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</si>
  <si>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</si>
  <si>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</si>
  <si>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</si>
  <si>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</si>
  <si>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</si>
  <si>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</si>
  <si>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</si>
  <si>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</si>
  <si>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</si>
  <si>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</si>
  <si>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</si>
  <si>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</si>
  <si>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</si>
  <si>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</si>
  <si>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</si>
  <si>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</si>
  <si>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</si>
  <si>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</si>
  <si>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</si>
  <si>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</si>
  <si>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</si>
  <si>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</si>
  <si>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</si>
  <si>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</si>
  <si>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</si>
  <si>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</si>
  <si>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</si>
  <si>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</si>
  <si>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</si>
  <si>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</si>
  <si>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</si>
  <si>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</si>
  <si>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</si>
  <si>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</si>
  <si>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</si>
  <si>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</si>
  <si>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</si>
  <si>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</si>
  <si>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</si>
  <si>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</si>
  <si>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</si>
  <si>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</si>
  <si>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</si>
  <si>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</si>
  <si>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</si>
  <si>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</si>
  <si>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</si>
  <si>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</si>
  <si>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</si>
  <si>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</si>
  <si>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</si>
  <si>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</si>
  <si>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</si>
  <si>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</si>
  <si>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</si>
  <si>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</si>
  <si>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</si>
  <si>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</si>
  <si>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</si>
  <si>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</si>
  <si>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</si>
  <si>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</si>
  <si>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</si>
  <si>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</si>
  <si>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</si>
  <si>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</si>
  <si>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</si>
  <si>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</si>
  <si>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</si>
  <si>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</si>
  <si>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</si>
  <si>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</si>
  <si>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</si>
  <si>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</si>
  <si>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</si>
  <si>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</si>
  <si>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</si>
  <si>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</si>
  <si>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</si>
  <si>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</si>
  <si>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</si>
  <si>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</si>
  <si>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</si>
  <si>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</si>
  <si>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</si>
  <si>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</si>
  <si>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</si>
  <si>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</si>
  <si>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</si>
  <si>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</si>
  <si>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</si>
  <si>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</si>
  <si>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</si>
  <si>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</si>
  <si>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</si>
  <si>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</si>
  <si>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</si>
  <si>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</si>
  <si>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</si>
  <si>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</si>
  <si>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</si>
  <si>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</si>
  <si>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</si>
  <si>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</si>
  <si>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</si>
  <si>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</si>
  <si>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</si>
  <si>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</si>
  <si>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</si>
  <si>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</si>
  <si>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</si>
  <si>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</si>
  <si>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</si>
  <si>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</si>
  <si>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</si>
  <si>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</si>
  <si>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</si>
  <si>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</si>
  <si>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</si>
  <si>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</si>
  <si>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</si>
  <si>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</si>
  <si>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</si>
  <si>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</si>
  <si>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</si>
  <si>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</si>
  <si>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</si>
  <si>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</si>
  <si>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</si>
  <si>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</si>
  <si>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</si>
  <si>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</si>
  <si>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</si>
  <si>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</si>
  <si>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</si>
  <si>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</si>
  <si>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</si>
  <si>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</si>
  <si>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</si>
  <si>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</si>
  <si>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</si>
  <si>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</si>
  <si>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</si>
  <si>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</si>
  <si>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</si>
  <si>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</si>
  <si>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</si>
  <si>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</si>
  <si>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</si>
  <si>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</si>
  <si>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</si>
  <si>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</si>
  <si>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</si>
  <si>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</si>
  <si>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</si>
  <si>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</si>
  <si>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</si>
  <si>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</si>
  <si>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</si>
  <si>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</si>
  <si>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</si>
  <si>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</si>
  <si>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</si>
  <si>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</si>
  <si>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</si>
  <si>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</si>
  <si>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</si>
  <si>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</si>
  <si>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</si>
  <si>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</si>
  <si>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</si>
  <si>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</si>
  <si>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</si>
  <si>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</si>
  <si>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</si>
  <si>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</si>
  <si>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</si>
  <si>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</si>
  <si>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</si>
  <si>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</si>
  <si>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</si>
  <si>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</si>
  <si>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</si>
  <si>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</si>
  <si>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</si>
  <si>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</si>
  <si>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</si>
  <si>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</si>
  <si>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</si>
  <si>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</si>
  <si>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</si>
  <si>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</si>
  <si>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</si>
  <si>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</si>
  <si>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</si>
  <si>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</si>
  <si>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</si>
  <si>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</si>
  <si>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</si>
  <si>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</si>
  <si>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</si>
  <si>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</si>
  <si>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</si>
  <si>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</si>
  <si>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</si>
  <si>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</si>
  <si>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</si>
  <si>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</si>
  <si>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</si>
  <si>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</si>
  <si>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</si>
  <si>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</si>
  <si>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</si>
  <si>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</si>
  <si>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</si>
  <si>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</si>
  <si>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</si>
  <si>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</si>
  <si>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</si>
  <si>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</si>
  <si>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</si>
  <si>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</si>
  <si>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</si>
  <si>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</si>
  <si>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</si>
  <si>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</si>
  <si>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</si>
  <si>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</si>
  <si>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</si>
  <si>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</si>
  <si>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</si>
  <si>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</si>
  <si>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</si>
  <si>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</si>
  <si>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</si>
  <si>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</si>
  <si>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</si>
  <si>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</si>
  <si>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</si>
  <si>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</si>
  <si>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</si>
  <si>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</si>
  <si>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</si>
  <si>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</si>
  <si>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</si>
  <si>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</si>
  <si>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</si>
  <si>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</si>
  <si>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</si>
  <si>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</si>
  <si>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</si>
  <si>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</si>
  <si>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</si>
  <si>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</si>
  <si>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</si>
  <si>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</si>
  <si>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</si>
  <si>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</si>
  <si>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</si>
  <si>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</si>
  <si>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</si>
  <si>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</si>
  <si>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</si>
  <si>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</si>
  <si>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</si>
  <si>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</si>
  <si>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</si>
  <si>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</si>
  <si>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</si>
  <si>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</si>
  <si>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</si>
  <si>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</si>
  <si>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</si>
  <si>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</si>
  <si>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</si>
  <si>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</si>
  <si>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</si>
  <si>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</si>
  <si>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</si>
  <si>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</si>
  <si>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</si>
  <si>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</si>
  <si>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</si>
  <si>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</si>
  <si>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</si>
  <si>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</si>
  <si>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</si>
  <si>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</si>
  <si>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</si>
  <si>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</si>
  <si>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</si>
  <si>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</si>
  <si>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</si>
  <si>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</si>
  <si>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</si>
  <si>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</si>
  <si>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</si>
  <si>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</si>
  <si>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</si>
  <si>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</si>
  <si>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</si>
  <si>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</si>
  <si>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</si>
  <si>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</si>
  <si>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</si>
  <si>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</si>
  <si>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</si>
  <si>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</si>
  <si>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</si>
  <si>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</si>
  <si>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</si>
  <si>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</si>
  <si>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</si>
  <si>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</si>
  <si>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</si>
  <si>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</si>
  <si>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</si>
  <si>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</si>
  <si>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</si>
  <si>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</si>
  <si>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</si>
  <si>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</si>
  <si>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</si>
  <si>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</si>
  <si>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</si>
  <si>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</si>
  <si>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</si>
  <si>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</si>
  <si>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</si>
  <si>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</si>
  <si>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</si>
  <si>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</si>
  <si>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</si>
  <si>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</si>
  <si>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</si>
  <si>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</si>
  <si>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</si>
  <si>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</si>
  <si>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</si>
  <si>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</si>
  <si>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</si>
  <si>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</si>
  <si>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</si>
  <si>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</si>
  <si>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</si>
  <si>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</si>
  <si>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</si>
  <si>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</si>
  <si>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</si>
  <si>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</si>
  <si>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</si>
  <si>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</si>
  <si>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</si>
  <si>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</si>
  <si>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</si>
  <si>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</si>
  <si>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</si>
  <si>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</si>
  <si>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</si>
  <si>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</si>
  <si>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</si>
  <si>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</si>
  <si>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</si>
  <si>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</si>
  <si>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</si>
  <si>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</si>
  <si>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</si>
  <si>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</si>
  <si>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</si>
  <si>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</si>
  <si>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</si>
  <si>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</si>
  <si>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</si>
  <si>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</si>
  <si>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</si>
  <si>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</si>
  <si>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</si>
  <si>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</si>
  <si>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</si>
  <si>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</si>
  <si>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</si>
  <si>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</si>
  <si>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</si>
  <si>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</si>
  <si>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</si>
  <si>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</si>
  <si>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</si>
  <si>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</si>
  <si>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</si>
  <si>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</si>
  <si>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</si>
  <si>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</si>
  <si>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</si>
  <si>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</si>
  <si>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</si>
  <si>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</si>
  <si>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</si>
  <si>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</si>
  <si>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</si>
  <si>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</si>
  <si>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</si>
  <si>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</si>
  <si>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</si>
  <si>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</si>
  <si>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</si>
  <si>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</si>
  <si>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</si>
  <si>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</si>
  <si>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</si>
  <si>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</si>
  <si>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</si>
  <si>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</si>
  <si>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</si>
  <si>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</si>
  <si>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</si>
  <si>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</si>
  <si>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</si>
  <si>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</si>
  <si>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</si>
  <si>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</si>
  <si>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</si>
  <si>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</si>
  <si>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</si>
  <si>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</si>
  <si>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</si>
  <si>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</si>
  <si>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</si>
  <si>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</si>
  <si>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</si>
  <si>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</si>
  <si>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</si>
  <si>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</si>
  <si>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</si>
  <si>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</si>
  <si>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</si>
  <si>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</si>
  <si>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</si>
  <si>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</si>
  <si>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</si>
  <si>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</si>
  <si>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</si>
  <si>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</si>
  <si>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</si>
  <si>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</si>
  <si>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</si>
  <si>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</si>
  <si>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</si>
  <si>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</si>
  <si>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</si>
  <si>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</si>
  <si>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</si>
  <si>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</si>
  <si>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</si>
  <si>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</si>
  <si>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</si>
  <si>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</si>
  <si>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</si>
  <si>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</si>
  <si>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</si>
  <si>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</si>
  <si>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</si>
  <si>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</si>
  <si>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</si>
  <si>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</si>
  <si>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</si>
  <si>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</si>
  <si>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</si>
  <si>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</si>
  <si>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</si>
  <si>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</si>
  <si>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</si>
  <si>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</si>
  <si>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</si>
  <si>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</si>
  <si>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</si>
  <si>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</si>
  <si>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</si>
  <si>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</si>
  <si>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</si>
  <si>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</si>
  <si>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</si>
  <si>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</si>
  <si>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</si>
  <si>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</si>
  <si>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</si>
  <si>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</si>
  <si>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</si>
  <si>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</si>
  <si>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</si>
  <si>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</si>
  <si>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</si>
  <si>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</si>
  <si>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</si>
  <si>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</si>
  <si>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</si>
  <si>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</si>
  <si>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</si>
  <si>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</si>
  <si>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</si>
  <si>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</si>
  <si>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</si>
  <si>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</si>
  <si>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</si>
  <si>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</si>
  <si>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</si>
  <si>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</si>
  <si>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</si>
  <si>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</si>
  <si>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</si>
  <si>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</si>
  <si>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</si>
  <si>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</si>
  <si>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</si>
  <si>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</si>
  <si>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</si>
  <si>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</si>
  <si>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</si>
  <si>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</si>
  <si>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</si>
  <si>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</si>
  <si>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</si>
  <si>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</si>
  <si>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</si>
  <si>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</si>
  <si>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</si>
  <si>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</si>
  <si>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</si>
  <si>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</si>
  <si>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</si>
  <si>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</si>
  <si>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</si>
  <si>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</si>
  <si>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</si>
  <si>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</si>
  <si>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</si>
  <si>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</si>
  <si>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</si>
  <si>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</si>
  <si>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</si>
  <si>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</si>
  <si>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</si>
  <si>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</si>
  <si>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</si>
  <si>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</si>
  <si>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</si>
  <si>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</si>
  <si>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</si>
  <si>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</si>
  <si>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</si>
  <si>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</si>
  <si>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</si>
  <si>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</si>
  <si>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</si>
  <si>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</si>
  <si>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</si>
  <si>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</si>
  <si>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</si>
  <si>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</si>
  <si>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</si>
  <si>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</si>
  <si>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</si>
  <si>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</si>
  <si>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</si>
  <si>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</si>
  <si>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</si>
  <si>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</si>
  <si>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</si>
  <si>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</si>
  <si>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</si>
  <si>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</si>
  <si>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</si>
  <si>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</si>
  <si>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</si>
  <si>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</si>
  <si>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</si>
  <si>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</si>
  <si>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</si>
  <si>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</si>
  <si>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</si>
  <si>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</si>
  <si>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</si>
  <si>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</si>
  <si>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</si>
  <si>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</si>
  <si>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</si>
  <si>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</si>
  <si>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</si>
  <si>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</si>
  <si>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</si>
  <si>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</si>
  <si>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</si>
  <si>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</si>
  <si>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</si>
  <si>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</si>
  <si>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</si>
  <si>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</si>
  <si>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</si>
  <si>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</si>
  <si>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</si>
  <si>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</si>
  <si>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</si>
  <si>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</si>
  <si>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</si>
  <si>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</si>
  <si>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</si>
  <si>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</si>
  <si>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</si>
  <si>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</si>
  <si>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</si>
  <si>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</si>
  <si>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</si>
  <si>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</si>
  <si>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</si>
  <si>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</si>
  <si>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</si>
  <si>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</si>
  <si>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</si>
  <si>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</si>
  <si>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</si>
  <si>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</si>
  <si>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</si>
  <si>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</si>
  <si>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</si>
  <si>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</si>
  <si>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</si>
  <si>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</si>
  <si>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</si>
  <si>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</si>
  <si>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</si>
  <si>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</si>
  <si>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</si>
  <si>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</si>
  <si>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</si>
  <si>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</si>
  <si>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</si>
  <si>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</si>
  <si>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</si>
  <si>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</si>
  <si>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</si>
  <si>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</si>
  <si>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</si>
  <si>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</si>
  <si>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</si>
  <si>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</si>
  <si>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</si>
  <si>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</si>
  <si>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</si>
  <si>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</si>
  <si>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</si>
  <si>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</si>
  <si>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</si>
  <si>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</si>
  <si>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</si>
  <si>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</si>
  <si>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</si>
  <si>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</si>
  <si>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</si>
  <si>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</si>
  <si>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</si>
  <si>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</si>
  <si>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</si>
  <si>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</si>
  <si>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</si>
  <si>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</si>
  <si>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</si>
  <si>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</si>
  <si>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</si>
  <si>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</si>
  <si>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</si>
  <si>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</si>
  <si>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</si>
  <si>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</si>
  <si>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</si>
  <si>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</si>
  <si>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</si>
  <si>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</si>
  <si>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</si>
  <si>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</si>
  <si>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</si>
  <si>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</si>
  <si>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</si>
  <si>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</si>
  <si>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</si>
  <si>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</si>
  <si>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</si>
  <si>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</si>
  <si>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</si>
  <si>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</si>
  <si>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</si>
  <si>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</si>
  <si>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</si>
  <si>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</si>
  <si>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</si>
  <si>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</si>
  <si>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</si>
  <si>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</si>
  <si>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</si>
  <si>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</si>
  <si>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</si>
  <si>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</si>
  <si>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</si>
  <si>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</si>
  <si>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</si>
  <si>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</si>
  <si>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</si>
  <si>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</si>
  <si>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</si>
  <si>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</si>
  <si>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</si>
  <si>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</si>
  <si>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</si>
  <si>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</si>
  <si>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</si>
  <si>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</si>
  <si>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</si>
  <si>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</si>
  <si>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</si>
  <si>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</si>
  <si>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</si>
  <si>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</si>
  <si>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</si>
  <si>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</si>
  <si>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</si>
  <si>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</si>
  <si>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</si>
  <si>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</si>
  <si>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</si>
  <si>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</si>
  <si>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</si>
  <si>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</si>
  <si>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</si>
  <si>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</si>
  <si>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</si>
  <si>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</si>
  <si>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</si>
  <si>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</si>
  <si>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</si>
  <si>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</si>
  <si>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</si>
  <si>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</si>
  <si>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</si>
  <si>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</si>
  <si>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</si>
  <si>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</si>
  <si>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</si>
  <si>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</si>
  <si>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</si>
  <si>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</si>
  <si>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</si>
  <si>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</si>
  <si>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</si>
  <si>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</si>
  <si>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</si>
  <si>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</si>
  <si>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</si>
  <si>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</si>
  <si>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</si>
  <si>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</si>
  <si>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</si>
  <si>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</si>
  <si>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</si>
  <si>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</si>
  <si>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</si>
  <si>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</si>
  <si>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</si>
  <si>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</si>
  <si>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</si>
  <si>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</si>
  <si>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</si>
  <si>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</si>
  <si>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</si>
  <si>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</si>
  <si>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</si>
  <si>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</si>
  <si>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</si>
  <si>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</si>
  <si>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</si>
  <si>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</si>
  <si>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</si>
  <si>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</si>
  <si>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</si>
  <si>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</si>
  <si>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</si>
  <si>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</si>
  <si>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</si>
  <si>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</si>
  <si>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</si>
  <si>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</si>
  <si>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</si>
  <si>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</si>
  <si>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</si>
  <si>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</si>
  <si>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</si>
  <si>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</si>
  <si>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</si>
  <si>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</si>
  <si>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</si>
  <si>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</si>
  <si>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</si>
  <si>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</si>
  <si>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</si>
  <si>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</si>
  <si>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</si>
  <si>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</si>
  <si>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</si>
  <si>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</si>
  <si>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</si>
  <si>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</si>
  <si>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</si>
  <si>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</si>
  <si>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</si>
  <si>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</si>
  <si>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</si>
  <si>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</si>
  <si>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</si>
  <si>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</si>
  <si>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</si>
  <si>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</si>
  <si>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</si>
  <si>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</si>
  <si>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</si>
  <si>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</si>
  <si>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</si>
  <si>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</si>
  <si>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</si>
  <si>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</si>
  <si>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</si>
  <si>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</si>
  <si>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</si>
  <si>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</si>
  <si>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</si>
  <si>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</si>
  <si>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</si>
  <si>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</si>
  <si>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</si>
  <si>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</si>
  <si>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</si>
  <si>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</si>
  <si>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</si>
  <si>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</si>
  <si>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</si>
  <si>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</si>
  <si>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</si>
  <si>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</si>
  <si>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</si>
  <si>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</si>
  <si>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</si>
  <si>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</si>
  <si>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</si>
  <si>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</si>
  <si>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</si>
  <si>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</si>
  <si>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</si>
  <si>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</si>
  <si>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</si>
  <si>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</si>
  <si>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</si>
  <si>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</si>
  <si>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</si>
  <si>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</si>
  <si>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</si>
  <si>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</si>
  <si>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</si>
  <si>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</si>
  <si>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</si>
  <si>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</si>
  <si>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</si>
  <si>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</si>
  <si>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</si>
  <si>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</si>
  <si>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</si>
  <si>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</si>
  <si>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</si>
  <si>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</si>
  <si>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</si>
  <si>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</si>
  <si>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</si>
  <si>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</si>
  <si>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</si>
  <si>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</si>
  <si>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</si>
  <si>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</si>
  <si>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</si>
  <si>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</si>
  <si>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</si>
  <si>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</si>
  <si>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</si>
  <si>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</si>
  <si>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</si>
  <si>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</si>
  <si>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</si>
  <si>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</si>
  <si>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</si>
  <si>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</si>
  <si>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</si>
  <si>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</si>
  <si>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</si>
  <si>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</si>
  <si>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</si>
  <si>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</si>
  <si>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</si>
  <si>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</si>
  <si>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</si>
  <si>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</si>
  <si>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</si>
  <si>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</si>
  <si>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</si>
  <si>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</si>
  <si>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</si>
  <si>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</si>
  <si>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</si>
  <si>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</si>
  <si>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</si>
  <si>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</si>
  <si>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</si>
  <si>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</si>
  <si>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</si>
  <si>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</si>
  <si>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</si>
  <si>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</si>
  <si>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</si>
  <si>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</si>
  <si>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</si>
  <si>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</si>
  <si>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</si>
  <si>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</si>
  <si>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</si>
  <si>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</si>
  <si>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</si>
  <si>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</si>
  <si>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</si>
  <si>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</si>
  <si>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</si>
  <si>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</si>
  <si>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</si>
  <si>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</si>
  <si>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</si>
  <si>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</si>
  <si>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</si>
  <si>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</si>
  <si>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</si>
  <si>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</si>
  <si>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</si>
  <si>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</si>
  <si>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</si>
  <si>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</si>
  <si>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</si>
  <si>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</si>
  <si>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</si>
  <si>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</si>
  <si>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</si>
  <si>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</si>
  <si>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</si>
  <si>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</si>
  <si>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</si>
  <si>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</si>
  <si>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</si>
  <si>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</si>
  <si>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</si>
  <si>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</si>
  <si>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</si>
  <si>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</si>
  <si>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</si>
  <si>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</si>
  <si>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</si>
  <si>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</si>
  <si>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</si>
  <si>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</si>
  <si>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</si>
  <si>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</si>
  <si>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</si>
  <si>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</si>
  <si>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</si>
  <si>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</si>
  <si>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</si>
  <si>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</si>
  <si>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</si>
  <si>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</si>
  <si>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</si>
  <si>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</si>
  <si>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</si>
  <si>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</si>
  <si>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</si>
  <si>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</si>
  <si>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</si>
  <si>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</si>
  <si>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</si>
  <si>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</si>
  <si>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</si>
  <si>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</si>
  <si>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</si>
  <si>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</si>
  <si>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</si>
  <si>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</si>
  <si>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</si>
  <si>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</si>
  <si>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</si>
  <si>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</si>
  <si>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</si>
  <si>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</si>
  <si>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</si>
  <si>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</si>
  <si>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</si>
  <si>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</si>
  <si>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</si>
  <si>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</si>
  <si>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</si>
  <si>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</si>
  <si>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</si>
  <si>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</si>
  <si>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</si>
  <si>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</si>
  <si>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</si>
  <si>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</si>
  <si>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</si>
  <si>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</si>
  <si>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</si>
  <si>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</si>
  <si>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</si>
  <si>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</si>
  <si>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</si>
  <si>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</si>
  <si>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</si>
  <si>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</si>
  <si>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</si>
  <si>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</si>
  <si>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</si>
  <si>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</si>
  <si>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</si>
  <si>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</si>
  <si>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</si>
  <si>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</si>
  <si>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</si>
  <si>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</si>
  <si>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</si>
  <si>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</si>
  <si>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</si>
  <si>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</si>
  <si>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</si>
  <si>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</si>
  <si>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</si>
  <si>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</si>
  <si>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</si>
  <si>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</si>
  <si>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</si>
  <si>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</si>
  <si>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</si>
  <si>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</si>
  <si>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</si>
  <si>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</si>
  <si>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</si>
  <si>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</si>
  <si>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</si>
  <si>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</si>
  <si>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</si>
  <si>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</si>
  <si>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</si>
  <si>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</si>
  <si>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</si>
  <si>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</si>
  <si>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</si>
  <si>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</si>
  <si>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</si>
  <si>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</si>
  <si>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</si>
  <si>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</si>
  <si>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</si>
  <si>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</si>
  <si>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</si>
  <si>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</si>
  <si>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</si>
  <si>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</si>
  <si>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</si>
  <si>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</si>
  <si>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</si>
  <si>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</si>
  <si>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</si>
  <si>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</si>
  <si>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</si>
  <si>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</si>
  <si>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</si>
  <si>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</si>
  <si>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</si>
  <si>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</si>
  <si>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</si>
  <si>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</si>
  <si>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</si>
  <si>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</si>
  <si>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</si>
  <si>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</si>
  <si>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</si>
  <si>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</si>
  <si>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</si>
  <si>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</si>
  <si>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</si>
  <si>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</si>
  <si>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</si>
  <si>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</si>
  <si>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</si>
  <si>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</si>
  <si>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</si>
  <si>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</si>
  <si>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</si>
  <si>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</si>
  <si>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</si>
  <si>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</si>
  <si>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</si>
  <si>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</si>
  <si>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</si>
  <si>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</si>
  <si>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</si>
  <si>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</si>
  <si>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</si>
  <si>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</si>
  <si>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</si>
  <si>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</si>
  <si>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</si>
  <si>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</si>
  <si>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</si>
  <si>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</si>
  <si>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</si>
  <si>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</si>
  <si>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</si>
  <si>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</si>
  <si>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</si>
  <si>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</si>
  <si>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</si>
  <si>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</si>
  <si>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</si>
  <si>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</si>
  <si>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</si>
  <si>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</si>
  <si>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</si>
  <si>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</si>
  <si>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</si>
  <si>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</si>
  <si>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</si>
  <si>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</si>
  <si>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</si>
  <si>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</si>
  <si>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</si>
  <si>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</si>
  <si>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</si>
  <si>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</si>
  <si>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</si>
  <si>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</si>
  <si>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</si>
  <si>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</si>
  <si>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</si>
  <si>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</si>
  <si>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</si>
  <si>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</si>
  <si>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</si>
  <si>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</si>
  <si>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</si>
  <si>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</si>
  <si>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</si>
  <si>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</si>
  <si>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</si>
  <si>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</si>
  <si>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</si>
  <si>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</si>
  <si>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</si>
  <si>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</si>
  <si>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</si>
  <si>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</si>
  <si>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</si>
  <si>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</si>
  <si>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</si>
  <si>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</si>
  <si>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</si>
  <si>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</si>
  <si>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</si>
  <si>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</si>
  <si>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</si>
  <si>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</si>
  <si>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</si>
  <si>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</si>
  <si>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</si>
  <si>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</si>
  <si>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</si>
  <si>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</si>
  <si>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</si>
  <si>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</si>
  <si>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</si>
  <si>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</si>
  <si>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</si>
  <si>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</si>
  <si>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</si>
  <si>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</si>
  <si>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</si>
  <si>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</si>
  <si>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</si>
  <si>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</si>
  <si>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</si>
  <si>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</si>
  <si>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</si>
  <si>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</si>
  <si>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</si>
  <si>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</si>
  <si>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</si>
  <si>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</si>
  <si>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</si>
  <si>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</si>
  <si>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</si>
  <si>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</si>
  <si>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</si>
  <si>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</si>
  <si>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</si>
  <si>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</si>
  <si>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</si>
  <si>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</si>
  <si>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</si>
  <si>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</si>
  <si>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</si>
  <si>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</si>
  <si>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</si>
  <si>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</si>
  <si>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</si>
  <si>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</si>
  <si>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</si>
  <si>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</si>
  <si>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</si>
  <si>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</si>
  <si>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</si>
  <si>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</si>
  <si>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</si>
  <si>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</si>
  <si>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</si>
  <si>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</si>
  <si>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</si>
  <si>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</si>
  <si>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</si>
  <si>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</si>
  <si>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</si>
  <si>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</si>
  <si>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</si>
  <si>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</si>
  <si>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</si>
  <si>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</si>
  <si>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</si>
  <si>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</si>
  <si>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</si>
  <si>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</si>
  <si>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</si>
  <si>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</si>
  <si>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</si>
  <si>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</si>
  <si>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</si>
  <si>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</si>
  <si>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</si>
  <si>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</si>
  <si>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</si>
  <si>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</si>
  <si>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</si>
  <si>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</si>
  <si>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</si>
  <si>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</si>
  <si>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</si>
  <si>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</si>
  <si>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</si>
  <si>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</si>
  <si>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</si>
  <si>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</si>
  <si>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</si>
  <si>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</si>
  <si>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</si>
  <si>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</si>
  <si>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</si>
  <si>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</si>
  <si>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</si>
  <si>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</si>
  <si>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</si>
  <si>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</si>
  <si>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</si>
  <si>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</si>
  <si>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</si>
  <si>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</si>
  <si>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</si>
  <si>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</si>
  <si>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</si>
  <si>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</si>
  <si>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</si>
  <si>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</si>
  <si>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</si>
  <si>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</si>
  <si>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</si>
  <si>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</si>
  <si>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</si>
  <si>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</si>
  <si>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</si>
  <si>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</si>
  <si>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</si>
  <si>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</si>
  <si>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</si>
  <si>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</si>
  <si>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</si>
  <si>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</si>
  <si>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</si>
  <si>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</si>
  <si>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</si>
  <si>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</si>
  <si>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</si>
  <si>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</si>
  <si>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</si>
  <si>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</si>
  <si>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</si>
  <si>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</si>
  <si>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</si>
  <si>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</si>
  <si>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</si>
  <si>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</si>
  <si>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</si>
  <si>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</si>
  <si>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</si>
  <si>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</si>
  <si>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</si>
  <si>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</si>
  <si>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</si>
  <si>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</si>
  <si>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</si>
  <si>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</si>
  <si>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</si>
  <si>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</si>
  <si>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</si>
  <si>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</si>
  <si>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</si>
  <si>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</si>
  <si>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</si>
  <si>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</si>
  <si>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</si>
  <si>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</si>
  <si>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</si>
  <si>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</si>
  <si>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</si>
  <si>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</si>
  <si>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</si>
  <si>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</si>
  <si>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</si>
  <si>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</si>
  <si>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</si>
  <si>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</si>
  <si>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</si>
  <si>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</si>
  <si>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</si>
  <si>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</si>
  <si>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</si>
  <si>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</si>
  <si>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</si>
  <si>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</si>
  <si>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</si>
  <si>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</si>
  <si>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</si>
  <si>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</si>
  <si>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</si>
  <si>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</si>
  <si>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</si>
  <si>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</si>
  <si>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</si>
  <si>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</si>
  <si>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</si>
  <si>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</si>
  <si>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</si>
  <si>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</si>
  <si>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</si>
  <si>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</si>
  <si>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</si>
  <si>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</si>
  <si>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</si>
  <si>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</si>
  <si>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</si>
  <si>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</si>
  <si>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</si>
  <si>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</si>
  <si>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</si>
  <si>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</si>
  <si>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</si>
  <si>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</si>
  <si>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</si>
  <si>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</si>
  <si>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</si>
  <si>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</si>
  <si>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</si>
  <si>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</si>
  <si>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</si>
  <si>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</si>
  <si>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</si>
  <si>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</si>
  <si>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</si>
  <si>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</si>
  <si>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</si>
  <si>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</si>
  <si>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</si>
  <si>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</si>
  <si>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</si>
  <si>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</si>
  <si>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</si>
  <si>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</si>
  <si>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</si>
  <si>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</si>
  <si>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</si>
  <si>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</si>
  <si>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</si>
  <si>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</si>
  <si>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</si>
  <si>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</si>
  <si>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</si>
  <si>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</si>
  <si>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</si>
  <si>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</si>
  <si>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</si>
  <si>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</si>
  <si>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</si>
  <si>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</si>
  <si>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</si>
  <si>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</si>
  <si>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</si>
  <si>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</si>
  <si>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</si>
  <si>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</si>
  <si>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</si>
  <si>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</si>
  <si>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</si>
  <si>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</si>
  <si>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</si>
  <si>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</si>
  <si>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</si>
  <si>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</si>
  <si>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</si>
  <si>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</si>
  <si>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</si>
  <si>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</si>
  <si>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</si>
  <si>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</si>
  <si>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</si>
  <si>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</si>
  <si>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</si>
  <si>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</si>
  <si>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</si>
  <si>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</si>
  <si>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</si>
  <si>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</si>
  <si>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</si>
  <si>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</si>
  <si>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</si>
  <si>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</si>
  <si>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</si>
  <si>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</si>
  <si>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</si>
  <si>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</si>
  <si>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</si>
  <si>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</si>
  <si>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</si>
  <si>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</si>
  <si>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</si>
  <si>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</si>
  <si>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</si>
  <si>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</si>
  <si>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</si>
  <si>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</si>
  <si>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</si>
  <si>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</si>
  <si>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</si>
  <si>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</si>
  <si>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</si>
  <si>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</si>
  <si>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</si>
  <si>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</si>
  <si>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</si>
  <si>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</si>
  <si>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</si>
  <si>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</si>
  <si>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</si>
  <si>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</si>
  <si>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</si>
  <si>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</si>
  <si>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</si>
  <si>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</si>
  <si>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</si>
  <si>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</si>
  <si>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</si>
  <si>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</si>
  <si>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</si>
  <si>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</si>
  <si>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</si>
  <si>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</si>
  <si>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</si>
  <si>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</si>
  <si>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</si>
  <si>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</si>
  <si>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</si>
  <si>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</si>
  <si>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</si>
  <si>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</si>
  <si>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</si>
  <si>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</si>
  <si>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</si>
  <si>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</si>
  <si>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</si>
  <si>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</si>
  <si>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</si>
  <si>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</si>
  <si>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</si>
  <si>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</si>
  <si>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</si>
  <si>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</si>
  <si>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</si>
  <si>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</si>
  <si>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</si>
  <si>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</si>
  <si>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</si>
  <si>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</si>
  <si>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</si>
  <si>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</si>
  <si>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</si>
  <si>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</si>
  <si>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</si>
  <si>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</si>
  <si>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</si>
  <si>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</si>
  <si>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</si>
  <si>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</si>
  <si>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</si>
  <si>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</si>
  <si>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</si>
  <si>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</si>
  <si>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</si>
  <si>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</si>
  <si>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</si>
  <si>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</si>
  <si>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</si>
  <si>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</si>
  <si>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</si>
  <si>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</si>
  <si>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</si>
  <si>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</si>
  <si>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</si>
  <si>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</si>
  <si>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</si>
  <si>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</si>
  <si>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</si>
  <si>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</si>
  <si>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</si>
  <si>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</si>
  <si>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</si>
  <si>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</si>
  <si>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</si>
  <si>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</si>
  <si>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</si>
  <si>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</si>
  <si>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</si>
  <si>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</si>
  <si>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</si>
  <si>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</si>
  <si>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</si>
  <si>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</si>
  <si>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</si>
  <si>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</si>
  <si>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</si>
  <si>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</si>
  <si>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</si>
  <si>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</si>
  <si>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</si>
  <si>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</si>
  <si>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</si>
  <si>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</si>
  <si>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</si>
  <si>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</si>
  <si>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</si>
  <si>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</si>
  <si>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</si>
  <si>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</si>
  <si>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</si>
  <si>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</si>
  <si>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</si>
  <si>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</si>
  <si>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</si>
  <si>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</si>
  <si>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</si>
  <si>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</si>
  <si>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</si>
  <si>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</si>
  <si>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</si>
  <si>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</si>
  <si>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</si>
  <si>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</si>
  <si>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</si>
  <si>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</si>
  <si>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</si>
  <si>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</si>
  <si>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</si>
  <si>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</si>
  <si>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</si>
  <si>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</si>
  <si>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</si>
  <si>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</si>
  <si>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</si>
  <si>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</si>
  <si>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</si>
  <si>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</si>
  <si>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</si>
  <si>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</si>
  <si>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</si>
  <si>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</si>
  <si>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</si>
  <si>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</si>
  <si>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</si>
  <si>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</si>
  <si>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</si>
  <si>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</si>
  <si>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</si>
  <si>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</si>
  <si>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</si>
  <si>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</si>
  <si>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</si>
  <si>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</si>
  <si>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</si>
  <si>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</si>
  <si>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</si>
  <si>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</si>
  <si>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</si>
  <si>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</si>
  <si>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</si>
  <si>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</si>
  <si>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</si>
  <si>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</si>
  <si>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</si>
  <si>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</si>
  <si>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</si>
  <si>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</si>
  <si>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</si>
  <si>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</si>
  <si>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</si>
  <si>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</si>
  <si>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</si>
  <si>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</si>
  <si>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</si>
  <si>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</si>
  <si>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</si>
  <si>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</si>
  <si>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</si>
  <si>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</si>
  <si>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</si>
  <si>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</si>
  <si>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</si>
  <si>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</si>
  <si>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</si>
  <si>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</si>
  <si>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</si>
  <si>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</si>
  <si>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</si>
  <si>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</si>
  <si>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</si>
  <si>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</si>
  <si>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</si>
  <si>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</si>
  <si>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</si>
  <si>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</si>
  <si>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</si>
  <si>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</si>
  <si>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</si>
  <si>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</si>
  <si>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</si>
  <si>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</si>
  <si>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</si>
  <si>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</si>
  <si>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</si>
  <si>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</si>
  <si>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</si>
  <si>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</si>
  <si>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</si>
  <si>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</si>
  <si>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</si>
  <si>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</si>
  <si>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</si>
  <si>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</si>
  <si>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</si>
  <si>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</si>
  <si>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</si>
  <si>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</si>
  <si>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</si>
  <si>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</si>
  <si>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</si>
  <si>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</si>
  <si>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</si>
  <si>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</si>
  <si>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</si>
  <si>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</si>
  <si>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</si>
  <si>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</si>
  <si>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</si>
  <si>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</si>
  <si>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</si>
  <si>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</si>
  <si>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</si>
  <si>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</si>
  <si>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</si>
  <si>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</si>
  <si>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</si>
  <si>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</si>
  <si>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</si>
  <si>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</si>
  <si>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</si>
  <si>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</si>
  <si>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</si>
  <si>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</si>
  <si>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</si>
  <si>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</si>
  <si>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</si>
  <si>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</si>
  <si>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</si>
  <si>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</si>
  <si>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</si>
  <si>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</si>
  <si>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</si>
  <si>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</si>
  <si>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</si>
  <si>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</si>
  <si>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</si>
  <si>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</si>
  <si>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</si>
  <si>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</si>
  <si>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</si>
  <si>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</si>
  <si>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</si>
  <si>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</si>
  <si>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</si>
  <si>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</si>
  <si>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</si>
  <si>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</si>
  <si>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</si>
  <si>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</si>
  <si>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</si>
  <si>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</si>
  <si>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</si>
  <si>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</si>
  <si>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</si>
  <si>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</si>
  <si>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</si>
  <si>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</si>
  <si>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</si>
  <si>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</si>
  <si>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</si>
  <si>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</si>
  <si>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</si>
  <si>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</si>
  <si>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</si>
  <si>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</si>
  <si>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</si>
  <si>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</si>
  <si>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</si>
  <si>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</si>
  <si>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</si>
  <si>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</si>
  <si>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</si>
  <si>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</si>
  <si>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</si>
  <si>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</si>
  <si>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</si>
  <si>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</si>
  <si>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</si>
  <si>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</si>
  <si>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</si>
  <si>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</si>
  <si>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</si>
  <si>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</si>
  <si>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</si>
  <si>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</si>
  <si>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</si>
  <si>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</si>
  <si>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</si>
  <si>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</si>
  <si>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</si>
  <si>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</si>
  <si>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</si>
  <si>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</si>
  <si>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</si>
  <si>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</si>
  <si>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</si>
  <si>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</si>
  <si>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</si>
  <si>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</si>
  <si>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</si>
  <si>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</si>
  <si>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</si>
  <si>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</si>
  <si>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</si>
  <si>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</si>
  <si>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</si>
  <si>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</si>
  <si>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</si>
  <si>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</si>
  <si>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</si>
  <si>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</si>
  <si>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</si>
  <si>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</si>
  <si>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</si>
  <si>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</si>
  <si>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</si>
  <si>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</si>
  <si>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</si>
  <si>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</si>
  <si>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</si>
  <si>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</si>
  <si>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</si>
  <si>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</si>
  <si>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</si>
  <si>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</si>
  <si>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</si>
  <si>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</si>
  <si>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</si>
  <si>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</si>
  <si>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</si>
  <si>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</si>
  <si>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</si>
  <si>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</si>
  <si>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</si>
  <si>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</si>
  <si>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</si>
  <si>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</si>
  <si>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</si>
  <si>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</si>
  <si>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</si>
  <si>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</si>
  <si>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</si>
  <si>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</si>
  <si>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</si>
  <si>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</si>
  <si>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</si>
  <si>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</si>
  <si>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</si>
  <si>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</si>
  <si>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</si>
  <si>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</si>
  <si>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</si>
  <si>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</si>
  <si>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</si>
  <si>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</si>
  <si>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</si>
  <si>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</si>
  <si>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</si>
  <si>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</si>
  <si>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</si>
  <si>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</si>
  <si>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</si>
  <si>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</si>
  <si>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</si>
  <si>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</si>
  <si>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</si>
  <si>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</si>
  <si>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</si>
  <si>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Bairro Guarapiranga</t>
  </si>
  <si>
    <t>Acro Sales &amp; Engineering, Inc.</t>
  </si>
  <si>
    <t>4465 N 124th Street, STE E Brookfield, WI 53005</t>
  </si>
  <si>
    <t>Mathew Moore</t>
  </si>
  <si>
    <t>sales@acrosales.com</t>
  </si>
  <si>
    <t>262-781-8940</t>
  </si>
  <si>
    <t>President</t>
  </si>
  <si>
    <t>https://acrosales.com</t>
  </si>
  <si>
    <t>Acro does not use the CMRT form for data collecrtion as it is largely not applicable for use directly with smelters.  Instead, Acro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</si>
</sst>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acrosa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les@acrosales.com" TargetMode="External"/><Relationship Id="rId4" Type="http://schemas.openxmlformats.org/officeDocument/2006/relationships/hyperlink" Target="https://acrosa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9B49AF-D8B7-408C-9D83-188AC83A7B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AF209F-3526-4111-A353-66A5DB5BBE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45898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26" t="s">
        <v>475</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6" t="s">
        <v>475</v>
      </c>
      <c r="E45" s="327"/>
      <c r="F45" s="47"/>
      <c r="G45" s="334" t="s">
        <v>15818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15828</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D35E064-B0CF-40DB-82DB-848C1E6905AD}"/>
    <hyperlink ref="G77" r:id="rId4" xr:uid="{D1E3B4FF-84B3-44AD-A32E-257D6F64E2BB}"/>
    <hyperlink ref="D16" r:id="rId5" xr:uid="{564E1BC7-F353-43EE-B92A-97282918E1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8" sqref="C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12875</v>
      </c>
      <c r="D5" s="230"/>
      <c r="E5" s="182" t="s">
        <v>1065</v>
      </c>
      <c r="F5" s="182" t="s">
        <v>753</v>
      </c>
      <c r="G5" s="182" t="s">
        <v>13177</v>
      </c>
      <c r="H5" s="183">
        <v>0</v>
      </c>
      <c r="I5" s="184" t="s">
        <v>15820</v>
      </c>
      <c r="J5" s="184" t="s">
        <v>1640</v>
      </c>
      <c r="K5" s="224"/>
      <c r="L5" s="224"/>
      <c r="M5" s="224"/>
      <c r="N5" s="224"/>
      <c r="O5" s="224"/>
      <c r="P5" s="185"/>
      <c r="Q5" s="225"/>
      <c r="R5" s="182" t="s">
        <v>12377</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1099</v>
      </c>
      <c r="C6" s="186" t="s">
        <v>793</v>
      </c>
      <c r="D6" s="230"/>
      <c r="E6" s="182" t="s">
        <v>1084</v>
      </c>
      <c r="F6" s="182" t="s">
        <v>752</v>
      </c>
      <c r="G6" s="182" t="s">
        <v>13177</v>
      </c>
      <c r="H6" s="183">
        <v>0</v>
      </c>
      <c r="I6" s="184" t="s">
        <v>1739</v>
      </c>
      <c r="J6" s="184" t="s">
        <v>8635</v>
      </c>
      <c r="K6" s="224"/>
      <c r="L6" s="224"/>
      <c r="M6" s="224"/>
      <c r="N6" s="224"/>
      <c r="O6" s="224"/>
      <c r="P6" s="185"/>
      <c r="Q6" s="225"/>
      <c r="R6" s="182" t="s">
        <v>793</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1099</v>
      </c>
      <c r="C7" s="186" t="s">
        <v>1000</v>
      </c>
      <c r="D7" s="230"/>
      <c r="E7" s="182" t="s">
        <v>859</v>
      </c>
      <c r="F7" s="182" t="s">
        <v>763</v>
      </c>
      <c r="G7" s="182" t="s">
        <v>13177</v>
      </c>
      <c r="H7" s="183">
        <v>0</v>
      </c>
      <c r="I7" s="184" t="s">
        <v>1752</v>
      </c>
      <c r="J7" s="184" t="s">
        <v>1753</v>
      </c>
      <c r="K7" s="224"/>
      <c r="L7" s="224"/>
      <c r="M7" s="224"/>
      <c r="N7" s="224"/>
      <c r="O7" s="224"/>
      <c r="P7" s="185"/>
      <c r="Q7" s="225"/>
      <c r="R7" s="182" t="s">
        <v>1000</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
        <v>13714</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
        <v>13713</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
        <v>15341</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
        <v>1003</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30" customHeight="1">
      <c r="A12" s="262"/>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
        <v>13121</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35.25" customHeight="1">
      <c r="A13" s="262"/>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
        <v>814</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262"/>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
        <v>2484</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262"/>
      <c r="B15" s="182" t="s">
        <v>1099</v>
      </c>
      <c r="C15" s="186" t="s">
        <v>15346</v>
      </c>
      <c r="D15" s="230"/>
      <c r="E15" s="182" t="str">
        <f ca="1">IF(ISERROR($V15),"",OFFSET('Smelter Look-up'!$D$4,$V15-4,0)&amp;"")</f>
        <v>CONGO, DEMOCRATIC REPUBLIC OF THE</v>
      </c>
      <c r="F15" s="182" t="str">
        <f ca="1">IF(ISERROR($V15),"",OFFSET('Smelter Look-up'!$E$4,$V15-4,0))</f>
        <v>CID004065</v>
      </c>
      <c r="G15" s="182" t="str">
        <f ca="1">IF(C15=$X$4,IF(ISERROR($V15),"Enter smelter details","RMI"),IF(ISERROR($V15),"",OFFSET('Smelter Look-up'!$F$4,$V15-4,0)))</f>
        <v>RMI</v>
      </c>
      <c r="H15" s="183">
        <f ca="1">IF(ISERROR($V15),"",OFFSET('Smelter Look-up'!$G$4,$V15-4,0))</f>
        <v>0</v>
      </c>
      <c r="I15" s="184" t="str">
        <f ca="1">IF(ISERROR($V15),"",OFFSET('Smelter Look-up'!$H$4,$V15-4,0))</f>
        <v>Lubumbashi</v>
      </c>
      <c r="J15" s="184" t="str">
        <f ca="1">IF(ISERROR($V15),"",OFFSET('Smelter Look-up'!$I$4,$V15-4,0))</f>
        <v>Haut-Katanga</v>
      </c>
      <c r="K15" s="224"/>
      <c r="L15" s="224"/>
      <c r="M15" s="224"/>
      <c r="N15" s="224"/>
      <c r="O15" s="224"/>
      <c r="P15" s="185"/>
      <c r="Q15" s="225"/>
      <c r="R15" s="182" t="str">
        <f ca="1">IF(ISERROR($V15),"",OFFSET('Smelter Look-up'!$C$4,$V15-4,0)&amp;"")</f>
        <v>Mining Minerals Resources SARL</v>
      </c>
      <c r="S15" s="181" t="str">
        <f t="shared" ref="S15:S37" ca="1" si="4">IF(B15="","",IF(ISERROR(MATCH($E15,CL,0)),"Unknown",INDIRECT("'C'!$A$"&amp;MATCH($E15,CL,0)+1)))</f>
        <v>CD</v>
      </c>
      <c r="T15" s="181" t="str">
        <f ca="1">IF(B15="","",IF(ISERROR(MATCH($J15,SorP!$B$1:$B$6226,0)),"",INDIRECT("'SorP'!$A$"&amp;MATCH($S15&amp;$J15,SorP!C:C,0))))</f>
        <v>CD-HK</v>
      </c>
      <c r="U15" s="201"/>
      <c r="V15" s="226">
        <f>IF(C15="",NA(),IF(OR(C15="Smelter not listed",C15="Smelter not yet identified"),MATCH($B15&amp;$D15,'Smelter Look-up'!$J:$J,0),MATCH($B15&amp;$C15,'Smelter Look-up'!$J:$J,0)))</f>
        <v>480</v>
      </c>
      <c r="X15" s="227">
        <f t="shared" ref="X15:X37" ca="1" si="5">IF(AND(C15="Smelter not listed",OR(LEN(D15)=0,LEN(E15)=0)),1,0)</f>
        <v>0</v>
      </c>
      <c r="AB15" s="228" t="str">
        <f t="shared" ref="AB15:AB37" si="6">B15&amp;C15</f>
        <v>TinMining Minerals Resources SARL</v>
      </c>
    </row>
    <row r="16" spans="1:34" s="227" customFormat="1" ht="20.100000000000001" customHeight="1">
      <c r="A16" s="262"/>
      <c r="B16" s="182" t="s">
        <v>1099</v>
      </c>
      <c r="C16" s="186" t="s">
        <v>2121</v>
      </c>
      <c r="D16" s="230"/>
      <c r="E16" s="182" t="str">
        <f ca="1">IF(ISERROR($V16),"",OFFSET('Smelter Look-up'!$D$4,$V16-4,0)&amp;"")</f>
        <v>BRAZIL</v>
      </c>
      <c r="F16" s="182" t="str">
        <f ca="1">IF(ISERROR($V16),"",OFFSET('Smelter Look-up'!$E$4,$V16-4,0))</f>
        <v>CID002468</v>
      </c>
      <c r="G16" s="182" t="str">
        <f ca="1">IF(C16=$X$4,IF(ISERROR($V16),"Enter smelter details","RMI"),IF(ISERROR($V16),"",OFFSET('Smelter Look-up'!$F$4,$V16-4,0)))</f>
        <v>RMI</v>
      </c>
      <c r="H16" s="183">
        <f ca="1">IF(ISERROR($V16),"",OFFSET('Smelter Look-up'!$G$4,$V16-4,0))</f>
        <v>0</v>
      </c>
      <c r="I16" s="184" t="str">
        <f ca="1">IF(ISERROR($V16),"",OFFSET('Smelter Look-up'!$H$4,$V16-4,0))</f>
        <v>São João del Rei</v>
      </c>
      <c r="J16" s="184" t="str">
        <f ca="1">IF(ISERROR($V16),"",OFFSET('Smelter Look-up'!$I$4,$V16-4,0))</f>
        <v>Minas Gerais</v>
      </c>
      <c r="K16" s="224"/>
      <c r="L16" s="224"/>
      <c r="M16" s="224"/>
      <c r="N16" s="224"/>
      <c r="O16" s="224"/>
      <c r="P16" s="185"/>
      <c r="Q16" s="225"/>
      <c r="R16" s="182" t="str">
        <f ca="1">IF(ISERROR($V16),"",OFFSET('Smelter Look-up'!$C$4,$V16-4,0)&amp;"")</f>
        <v>Magnu's Minerais Metais e Ligas Ltda.</v>
      </c>
      <c r="S16" s="181" t="str">
        <f t="shared" ca="1" si="4"/>
        <v>BR</v>
      </c>
      <c r="T16" s="181" t="str">
        <f ca="1">IF(B16="","",IF(ISERROR(MATCH($J16,SorP!$B$1:$B$6226,0)),"",INDIRECT("'SorP'!$A$"&amp;MATCH($S16&amp;$J16,SorP!C:C,0))))</f>
        <v>BR-MG</v>
      </c>
      <c r="U16" s="201"/>
      <c r="V16" s="226">
        <f>IF(C16="",NA(),IF(OR(C16="Smelter not listed",C16="Smelter not yet identified"),MATCH($B16&amp;$D16,'Smelter Look-up'!$J:$J,0),MATCH($B16&amp;$C16,'Smelter Look-up'!$J:$J,0)))</f>
        <v>467</v>
      </c>
      <c r="X16" s="227">
        <f t="shared" ca="1" si="5"/>
        <v>0</v>
      </c>
      <c r="AB16" s="228" t="str">
        <f t="shared" si="6"/>
        <v>TinMagnu's Minerais Metais e Ligas Ltda.</v>
      </c>
    </row>
    <row r="17" spans="1:28" s="227" customFormat="1" ht="20.100000000000001" customHeight="1">
      <c r="A17" s="262"/>
      <c r="B17" s="182" t="s">
        <v>1099</v>
      </c>
      <c r="C17" s="186" t="s">
        <v>2093</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4"/>
        <v>BO</v>
      </c>
      <c r="T17" s="181" t="str">
        <f ca="1">IF(B17="","",IF(ISERROR(MATCH($J17,SorP!$B$1:$B$6226,0)),"",INDIRECT("'SorP'!$A$"&amp;MATCH($S17&amp;$J17,SorP!C:C,0))))</f>
        <v>BO-O</v>
      </c>
      <c r="U17" s="201"/>
      <c r="V17" s="226">
        <f>IF(C17="",NA(),IF(OR(C17="Smelter not listed",C17="Smelter not yet identified"),MATCH($B17&amp;$D17,'Smelter Look-up'!$J:$J,0),MATCH($B17&amp;$C17,'Smelter Look-up'!$J:$J,0)))</f>
        <v>492</v>
      </c>
      <c r="X17" s="227">
        <f t="shared" ca="1" si="5"/>
        <v>0</v>
      </c>
      <c r="AB17" s="228" t="str">
        <f t="shared" si="6"/>
        <v>TinOMSA</v>
      </c>
    </row>
    <row r="18" spans="1:28" s="227" customFormat="1" ht="20.100000000000001" customHeight="1">
      <c r="A18" s="181"/>
      <c r="B18" s="182" t="s">
        <v>1099</v>
      </c>
      <c r="C18" s="186" t="s">
        <v>15624</v>
      </c>
      <c r="D18" s="230"/>
      <c r="E18" s="182" t="str">
        <f ca="1">IF(ISERROR($V18),"",OFFSET('Smelter Look-up'!$D$4,$V18-4,0)&amp;"")</f>
        <v>INDONESIA</v>
      </c>
      <c r="F18" s="182" t="str">
        <f ca="1">IF(ISERROR($V18),"",OFFSET('Smelter Look-up'!$E$4,$V18-4,0))</f>
        <v>CID002593</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Rajehan Ariq</v>
      </c>
      <c r="S18" s="181" t="str">
        <f t="shared" ca="1" si="4"/>
        <v>ID</v>
      </c>
      <c r="T18" s="181" t="str">
        <f ca="1">IF(B18="","",IF(ISERROR(MATCH($J18,SorP!$B$1:$B$6226,0)),"",INDIRECT("'SorP'!$A$"&amp;MATCH($S18&amp;$J18,SorP!C:C,0))))</f>
        <v>ID-BB</v>
      </c>
      <c r="U18" s="201"/>
      <c r="V18" s="226">
        <f>IF(C18="",NA(),IF(OR(C18="Smelter not listed",C18="Smelter not yet identified"),MATCH($B18&amp;$D18,'Smelter Look-up'!$J:$J,0),MATCH($B18&amp;$C18,'Smelter Look-up'!$J:$J,0)))</f>
        <v>507</v>
      </c>
      <c r="X18" s="227">
        <f t="shared" ca="1" si="5"/>
        <v>0</v>
      </c>
      <c r="AB18" s="228" t="str">
        <f t="shared" si="6"/>
        <v>TinPT Rajehan Ariq</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075EB8-4102-4DB6-9A5B-7854FD44903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Acro Sales &amp; Engineering,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Mathew Moore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sales@acrosales.com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262-781-8940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Mathew Moore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sales@acrosales.com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https://acrosales.com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Sales</cp:lastModifiedBy>
  <cp:lastPrinted>2015-04-21T20:47:43Z</cp:lastPrinted>
  <dcterms:created xsi:type="dcterms:W3CDTF">2010-06-21T21:00:23Z</dcterms:created>
  <dcterms:modified xsi:type="dcterms:W3CDTF">2026-01-13T16:46:29Z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